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21-2023" sheetId="10" r:id="rId1"/>
  </sheets>
  <definedNames>
    <definedName name="_xlnm.Print_Titles" localSheetId="0">'2021-2023'!$5:$7</definedName>
    <definedName name="_xlnm.Print_Area" localSheetId="0">'2021-2023'!$A$1:$K$283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6" i="10" l="1"/>
  <c r="I138" i="10" l="1"/>
  <c r="I30" i="10" l="1"/>
  <c r="I177" i="10" l="1"/>
  <c r="I114" i="10" l="1"/>
  <c r="G114" i="10" l="1"/>
  <c r="H114" i="10"/>
  <c r="K248" i="10" l="1"/>
  <c r="I132" i="10" l="1"/>
  <c r="I78" i="10"/>
  <c r="I29" i="10" l="1"/>
  <c r="I74" i="10" l="1"/>
  <c r="J74" i="10"/>
  <c r="F21" i="10" l="1"/>
  <c r="F22" i="10"/>
  <c r="F23" i="10"/>
  <c r="F25" i="10"/>
  <c r="F27" i="10"/>
  <c r="F28" i="10"/>
  <c r="F31" i="10"/>
  <c r="F33" i="10"/>
  <c r="F34" i="10"/>
  <c r="F35" i="10"/>
  <c r="F37" i="10"/>
  <c r="F39" i="10"/>
  <c r="F40" i="10"/>
  <c r="F41" i="10"/>
  <c r="F42" i="10"/>
  <c r="F43" i="10"/>
  <c r="F45" i="10"/>
  <c r="F46" i="10"/>
  <c r="F47" i="10"/>
  <c r="F48" i="10"/>
  <c r="F49" i="10"/>
  <c r="F63" i="10"/>
  <c r="F64" i="10"/>
  <c r="F65" i="10"/>
  <c r="F67" i="10"/>
  <c r="F69" i="10"/>
  <c r="F71" i="10"/>
  <c r="F73" i="10"/>
  <c r="F75" i="10"/>
  <c r="F76" i="10"/>
  <c r="F77" i="10"/>
  <c r="F79" i="10"/>
  <c r="F81" i="10"/>
  <c r="F82" i="10"/>
  <c r="F83" i="10"/>
  <c r="F84" i="10"/>
  <c r="F85" i="10"/>
  <c r="F87" i="10"/>
  <c r="F88" i="10"/>
  <c r="F89" i="10"/>
  <c r="F91" i="10"/>
  <c r="F93" i="10"/>
  <c r="F94" i="10"/>
  <c r="F95" i="10"/>
  <c r="F97" i="10"/>
  <c r="F105" i="10"/>
  <c r="F106" i="10"/>
  <c r="F107" i="10"/>
  <c r="F108" i="10"/>
  <c r="F109" i="10"/>
  <c r="F111" i="10"/>
  <c r="F112" i="10"/>
  <c r="F113" i="10"/>
  <c r="F115" i="10"/>
  <c r="F117" i="10"/>
  <c r="F118" i="10"/>
  <c r="F119" i="10"/>
  <c r="F121" i="10"/>
  <c r="F123" i="10"/>
  <c r="F124" i="10"/>
  <c r="F125" i="10"/>
  <c r="F126" i="10"/>
  <c r="F127" i="10"/>
  <c r="F129" i="10"/>
  <c r="F130" i="10"/>
  <c r="F131" i="10"/>
  <c r="F133" i="10"/>
  <c r="F135" i="10"/>
  <c r="F136" i="10"/>
  <c r="F137" i="10"/>
  <c r="F139" i="10"/>
  <c r="F147" i="10"/>
  <c r="F148" i="10"/>
  <c r="F149" i="10"/>
  <c r="F151" i="10"/>
  <c r="F153" i="10"/>
  <c r="F154" i="10"/>
  <c r="F155" i="10"/>
  <c r="F157" i="10"/>
  <c r="F165" i="10"/>
  <c r="F166" i="10"/>
  <c r="F167" i="10"/>
  <c r="F168" i="10"/>
  <c r="F169" i="10"/>
  <c r="F178" i="10"/>
  <c r="F179" i="10"/>
  <c r="F180" i="10"/>
  <c r="F181" i="10"/>
  <c r="F183" i="10"/>
  <c r="F184" i="10"/>
  <c r="F185" i="10"/>
  <c r="F186" i="10"/>
  <c r="F187" i="10"/>
  <c r="F189" i="10"/>
  <c r="F190" i="10"/>
  <c r="F193" i="10"/>
  <c r="F207" i="10"/>
  <c r="F208" i="10"/>
  <c r="F209" i="10"/>
  <c r="F210" i="10"/>
  <c r="F211" i="10"/>
  <c r="F213" i="10"/>
  <c r="F214" i="10"/>
  <c r="F215" i="10"/>
  <c r="F216" i="10"/>
  <c r="F217" i="10"/>
  <c r="F219" i="10"/>
  <c r="F220" i="10"/>
  <c r="F221" i="10"/>
  <c r="F222" i="10"/>
  <c r="F223" i="10"/>
  <c r="F231" i="10"/>
  <c r="F232" i="10"/>
  <c r="F233" i="10"/>
  <c r="F234" i="10"/>
  <c r="F235" i="10"/>
  <c r="F237" i="10"/>
  <c r="F238" i="10"/>
  <c r="F239" i="10"/>
  <c r="F240" i="10"/>
  <c r="F241" i="10"/>
  <c r="F249" i="10"/>
  <c r="F250" i="10"/>
  <c r="F251" i="10"/>
  <c r="F252" i="10"/>
  <c r="F253" i="10"/>
  <c r="F255" i="10"/>
  <c r="F256" i="10"/>
  <c r="F257" i="10"/>
  <c r="F258" i="10"/>
  <c r="F259" i="10"/>
  <c r="F273" i="10"/>
  <c r="F274" i="10"/>
  <c r="F275" i="10"/>
  <c r="F276" i="10"/>
  <c r="F277" i="10"/>
  <c r="J11" i="10"/>
  <c r="H15" i="10"/>
  <c r="H9" i="10" s="1"/>
  <c r="I15" i="10"/>
  <c r="I9" i="10" s="1"/>
  <c r="J15" i="10"/>
  <c r="J9" i="10" s="1"/>
  <c r="K15" i="10"/>
  <c r="K9" i="10" s="1"/>
  <c r="H16" i="10"/>
  <c r="H10" i="10" s="1"/>
  <c r="I16" i="10"/>
  <c r="I10" i="10" s="1"/>
  <c r="J16" i="10"/>
  <c r="J10" i="10" s="1"/>
  <c r="K16" i="10"/>
  <c r="K10" i="10" s="1"/>
  <c r="I17" i="10"/>
  <c r="I11" i="10" s="1"/>
  <c r="J17" i="10"/>
  <c r="K17" i="10"/>
  <c r="K11" i="10" s="1"/>
  <c r="H19" i="10"/>
  <c r="H13" i="10" s="1"/>
  <c r="I19" i="10"/>
  <c r="J19" i="10"/>
  <c r="J13" i="10" s="1"/>
  <c r="K19" i="10"/>
  <c r="K13" i="10" s="1"/>
  <c r="G15" i="10"/>
  <c r="G16" i="10"/>
  <c r="G17" i="10"/>
  <c r="G11" i="10" s="1"/>
  <c r="G19" i="10"/>
  <c r="G13" i="10" s="1"/>
  <c r="J32" i="10"/>
  <c r="K32" i="10"/>
  <c r="G32" i="10"/>
  <c r="H38" i="10"/>
  <c r="I38" i="10"/>
  <c r="J38" i="10"/>
  <c r="K38" i="10"/>
  <c r="G38" i="10"/>
  <c r="H44" i="10"/>
  <c r="I44" i="10"/>
  <c r="J44" i="10"/>
  <c r="K44" i="10"/>
  <c r="G44" i="10"/>
  <c r="H57" i="10"/>
  <c r="I57" i="10"/>
  <c r="J57" i="10"/>
  <c r="K57" i="10"/>
  <c r="H58" i="10"/>
  <c r="J58" i="10"/>
  <c r="K58" i="10"/>
  <c r="H59" i="10"/>
  <c r="I59" i="10"/>
  <c r="J59" i="10"/>
  <c r="K59" i="10"/>
  <c r="H61" i="10"/>
  <c r="I61" i="10"/>
  <c r="J61" i="10"/>
  <c r="K61" i="10"/>
  <c r="G57" i="10"/>
  <c r="G58" i="10"/>
  <c r="G59" i="10"/>
  <c r="G61" i="10"/>
  <c r="J68" i="10"/>
  <c r="K68" i="10"/>
  <c r="G68" i="10"/>
  <c r="K74" i="10"/>
  <c r="H80" i="10"/>
  <c r="I80" i="10"/>
  <c r="J80" i="10"/>
  <c r="K80" i="10"/>
  <c r="G80" i="10"/>
  <c r="H86" i="10"/>
  <c r="I86" i="10"/>
  <c r="J86" i="10"/>
  <c r="K86" i="10"/>
  <c r="H99" i="10"/>
  <c r="I99" i="10"/>
  <c r="J99" i="10"/>
  <c r="K99" i="10"/>
  <c r="H100" i="10"/>
  <c r="I100" i="10"/>
  <c r="J100" i="10"/>
  <c r="K100" i="10"/>
  <c r="H101" i="10"/>
  <c r="I101" i="10"/>
  <c r="J101" i="10"/>
  <c r="K101" i="10"/>
  <c r="H103" i="10"/>
  <c r="I103" i="10"/>
  <c r="J103" i="10"/>
  <c r="K103" i="10"/>
  <c r="G99" i="10"/>
  <c r="G100" i="10"/>
  <c r="G101" i="10"/>
  <c r="G103" i="10"/>
  <c r="H104" i="10"/>
  <c r="I104" i="10"/>
  <c r="J104" i="10"/>
  <c r="K104" i="10"/>
  <c r="G104" i="10"/>
  <c r="I110" i="10"/>
  <c r="J110" i="10"/>
  <c r="K110" i="10"/>
  <c r="G116" i="10"/>
  <c r="H122" i="10"/>
  <c r="I122" i="10"/>
  <c r="J122" i="10"/>
  <c r="K122" i="10"/>
  <c r="G122" i="10"/>
  <c r="H141" i="10"/>
  <c r="I141" i="10"/>
  <c r="J141" i="10"/>
  <c r="K141" i="10"/>
  <c r="H142" i="10"/>
  <c r="I142" i="10"/>
  <c r="J142" i="10"/>
  <c r="K142" i="10"/>
  <c r="H143" i="10"/>
  <c r="I143" i="10"/>
  <c r="J143" i="10"/>
  <c r="K143" i="10"/>
  <c r="H145" i="10"/>
  <c r="I145" i="10"/>
  <c r="J145" i="10"/>
  <c r="K145" i="10"/>
  <c r="G141" i="10"/>
  <c r="G142" i="10"/>
  <c r="G143" i="10"/>
  <c r="G145" i="10"/>
  <c r="K152" i="10"/>
  <c r="H159" i="10"/>
  <c r="I159" i="10"/>
  <c r="J159" i="10"/>
  <c r="K159" i="10"/>
  <c r="H160" i="10"/>
  <c r="I160" i="10"/>
  <c r="J160" i="10"/>
  <c r="K160" i="10"/>
  <c r="H161" i="10"/>
  <c r="I161" i="10"/>
  <c r="J161" i="10"/>
  <c r="K161" i="10"/>
  <c r="H162" i="10"/>
  <c r="I162" i="10"/>
  <c r="J162" i="10"/>
  <c r="K162" i="10"/>
  <c r="H163" i="10"/>
  <c r="I163" i="10"/>
  <c r="J163" i="10"/>
  <c r="K163" i="10"/>
  <c r="G159" i="10"/>
  <c r="G160" i="10"/>
  <c r="G161" i="10"/>
  <c r="G162" i="10"/>
  <c r="G163" i="10"/>
  <c r="H164" i="10"/>
  <c r="H158" i="10" s="1"/>
  <c r="I164" i="10"/>
  <c r="I158" i="10" s="1"/>
  <c r="J164" i="10"/>
  <c r="J158" i="10" s="1"/>
  <c r="K164" i="10"/>
  <c r="K158" i="10" s="1"/>
  <c r="G164" i="10"/>
  <c r="H171" i="10"/>
  <c r="I171" i="10"/>
  <c r="J171" i="10"/>
  <c r="K171" i="10"/>
  <c r="H172" i="10"/>
  <c r="I172" i="10"/>
  <c r="J172" i="10"/>
  <c r="K172" i="10"/>
  <c r="H173" i="10"/>
  <c r="I173" i="10"/>
  <c r="J173" i="10"/>
  <c r="K173" i="10"/>
  <c r="H174" i="10"/>
  <c r="I174" i="10"/>
  <c r="J174" i="10"/>
  <c r="K174" i="10"/>
  <c r="H175" i="10"/>
  <c r="I175" i="10"/>
  <c r="J175" i="10"/>
  <c r="K175" i="10"/>
  <c r="G172" i="10"/>
  <c r="G173" i="10"/>
  <c r="F173" i="10" s="1"/>
  <c r="G174" i="10"/>
  <c r="G175" i="10"/>
  <c r="H176" i="10"/>
  <c r="I176" i="10"/>
  <c r="J176" i="10"/>
  <c r="K176" i="10"/>
  <c r="H182" i="10"/>
  <c r="I182" i="10"/>
  <c r="I170" i="10" s="1"/>
  <c r="J182" i="10"/>
  <c r="K182" i="10"/>
  <c r="G182" i="10"/>
  <c r="G188" i="10"/>
  <c r="G225" i="10"/>
  <c r="H201" i="10"/>
  <c r="I201" i="10"/>
  <c r="J201" i="10"/>
  <c r="K201" i="10"/>
  <c r="H202" i="10"/>
  <c r="I202" i="10"/>
  <c r="J202" i="10"/>
  <c r="K202" i="10"/>
  <c r="H203" i="10"/>
  <c r="I203" i="10"/>
  <c r="J203" i="10"/>
  <c r="K203" i="10"/>
  <c r="H204" i="10"/>
  <c r="I204" i="10"/>
  <c r="J204" i="10"/>
  <c r="K204" i="10"/>
  <c r="H205" i="10"/>
  <c r="I205" i="10"/>
  <c r="J205" i="10"/>
  <c r="K205" i="10"/>
  <c r="G201" i="10"/>
  <c r="G202" i="10"/>
  <c r="G203" i="10"/>
  <c r="G204" i="10"/>
  <c r="G205" i="10"/>
  <c r="H206" i="10"/>
  <c r="I206" i="10"/>
  <c r="J206" i="10"/>
  <c r="K206" i="10"/>
  <c r="G206" i="10"/>
  <c r="H212" i="10"/>
  <c r="I212" i="10"/>
  <c r="J212" i="10"/>
  <c r="K212" i="10"/>
  <c r="G212" i="10"/>
  <c r="H218" i="10"/>
  <c r="I218" i="10"/>
  <c r="J218" i="10"/>
  <c r="K218" i="10"/>
  <c r="G218" i="10"/>
  <c r="H225" i="10"/>
  <c r="I225" i="10"/>
  <c r="J225" i="10"/>
  <c r="K225" i="10"/>
  <c r="H226" i="10"/>
  <c r="I226" i="10"/>
  <c r="J226" i="10"/>
  <c r="K226" i="10"/>
  <c r="H227" i="10"/>
  <c r="I227" i="10"/>
  <c r="J227" i="10"/>
  <c r="K227" i="10"/>
  <c r="H228" i="10"/>
  <c r="I228" i="10"/>
  <c r="J228" i="10"/>
  <c r="K228" i="10"/>
  <c r="H229" i="10"/>
  <c r="I229" i="10"/>
  <c r="J229" i="10"/>
  <c r="K229" i="10"/>
  <c r="G228" i="10"/>
  <c r="G226" i="10"/>
  <c r="G227" i="10"/>
  <c r="G229" i="10"/>
  <c r="H230" i="10"/>
  <c r="H224" i="10" s="1"/>
  <c r="I230" i="10"/>
  <c r="J230" i="10"/>
  <c r="K230" i="10"/>
  <c r="G230" i="10"/>
  <c r="H236" i="10"/>
  <c r="I236" i="10"/>
  <c r="J236" i="10"/>
  <c r="K236" i="10"/>
  <c r="G236" i="10"/>
  <c r="I244" i="10"/>
  <c r="G272" i="10"/>
  <c r="H254" i="10"/>
  <c r="I254" i="10"/>
  <c r="I242" i="10" s="1"/>
  <c r="J254" i="10"/>
  <c r="K254" i="10"/>
  <c r="H248" i="10"/>
  <c r="I248" i="10"/>
  <c r="J248" i="10"/>
  <c r="K242" i="10"/>
  <c r="H242" i="10"/>
  <c r="H243" i="10"/>
  <c r="I243" i="10"/>
  <c r="J243" i="10"/>
  <c r="K243" i="10"/>
  <c r="H244" i="10"/>
  <c r="J244" i="10"/>
  <c r="K244" i="10"/>
  <c r="H245" i="10"/>
  <c r="I245" i="10"/>
  <c r="J245" i="10"/>
  <c r="K245" i="10"/>
  <c r="H246" i="10"/>
  <c r="I246" i="10"/>
  <c r="J246" i="10"/>
  <c r="K246" i="10"/>
  <c r="H247" i="10"/>
  <c r="I247" i="10"/>
  <c r="J247" i="10"/>
  <c r="K247" i="10"/>
  <c r="G243" i="10"/>
  <c r="G244" i="10"/>
  <c r="G245" i="10"/>
  <c r="G246" i="10"/>
  <c r="G247" i="10"/>
  <c r="G248" i="10"/>
  <c r="G254" i="10"/>
  <c r="J261" i="10"/>
  <c r="J263" i="10"/>
  <c r="J265" i="10"/>
  <c r="H267" i="10"/>
  <c r="H261" i="10" s="1"/>
  <c r="I267" i="10"/>
  <c r="I261" i="10" s="1"/>
  <c r="J267" i="10"/>
  <c r="K267" i="10"/>
  <c r="K261" i="10" s="1"/>
  <c r="H268" i="10"/>
  <c r="H262" i="10" s="1"/>
  <c r="I268" i="10"/>
  <c r="I262" i="10" s="1"/>
  <c r="J268" i="10"/>
  <c r="J262" i="10" s="1"/>
  <c r="K268" i="10"/>
  <c r="K262" i="10" s="1"/>
  <c r="H269" i="10"/>
  <c r="H263" i="10" s="1"/>
  <c r="I269" i="10"/>
  <c r="I263" i="10" s="1"/>
  <c r="J269" i="10"/>
  <c r="K269" i="10"/>
  <c r="K263" i="10" s="1"/>
  <c r="H270" i="10"/>
  <c r="H264" i="10" s="1"/>
  <c r="I270" i="10"/>
  <c r="I264" i="10" s="1"/>
  <c r="J270" i="10"/>
  <c r="J264" i="10" s="1"/>
  <c r="K270" i="10"/>
  <c r="K264" i="10" s="1"/>
  <c r="H271" i="10"/>
  <c r="H265" i="10" s="1"/>
  <c r="I271" i="10"/>
  <c r="I265" i="10" s="1"/>
  <c r="J271" i="10"/>
  <c r="K271" i="10"/>
  <c r="K265" i="10" s="1"/>
  <c r="G267" i="10"/>
  <c r="G268" i="10"/>
  <c r="G269" i="10"/>
  <c r="G270" i="10"/>
  <c r="G264" i="10" s="1"/>
  <c r="G271" i="10"/>
  <c r="G265" i="10" s="1"/>
  <c r="G266" i="10"/>
  <c r="G260" i="10" s="1"/>
  <c r="H272" i="10"/>
  <c r="H266" i="10" s="1"/>
  <c r="H260" i="10" s="1"/>
  <c r="I272" i="10"/>
  <c r="I266" i="10" s="1"/>
  <c r="I260" i="10" s="1"/>
  <c r="J272" i="10"/>
  <c r="J266" i="10" s="1"/>
  <c r="J260" i="10" s="1"/>
  <c r="K272" i="10"/>
  <c r="K266" i="10" s="1"/>
  <c r="K260" i="10" s="1"/>
  <c r="F269" i="10" l="1"/>
  <c r="H170" i="10"/>
  <c r="F268" i="10"/>
  <c r="G263" i="10"/>
  <c r="G199" i="10"/>
  <c r="F164" i="10"/>
  <c r="F264" i="10"/>
  <c r="F271" i="10"/>
  <c r="F267" i="10"/>
  <c r="G261" i="10"/>
  <c r="F261" i="10" s="1"/>
  <c r="F248" i="10"/>
  <c r="F260" i="10"/>
  <c r="F272" i="10"/>
  <c r="G262" i="10"/>
  <c r="I224" i="10"/>
  <c r="F218" i="10"/>
  <c r="H200" i="10"/>
  <c r="H194" i="10" s="1"/>
  <c r="F182" i="10"/>
  <c r="G158" i="10"/>
  <c r="F160" i="10"/>
  <c r="F163" i="10"/>
  <c r="F159" i="10"/>
  <c r="F104" i="10"/>
  <c r="F80" i="10"/>
  <c r="F265" i="10"/>
  <c r="F262" i="10"/>
  <c r="F246" i="10"/>
  <c r="F230" i="10"/>
  <c r="I198" i="10"/>
  <c r="F212" i="10"/>
  <c r="F206" i="10"/>
  <c r="F162" i="10"/>
  <c r="F161" i="10"/>
  <c r="F142" i="10"/>
  <c r="F122" i="10"/>
  <c r="F44" i="10"/>
  <c r="F270" i="10"/>
  <c r="F266" i="10"/>
  <c r="F263" i="10"/>
  <c r="F254" i="10"/>
  <c r="F236" i="10"/>
  <c r="G224" i="10"/>
  <c r="F228" i="10"/>
  <c r="F227" i="10"/>
  <c r="F38" i="10"/>
  <c r="F16" i="10"/>
  <c r="F19" i="10"/>
  <c r="F15" i="10"/>
  <c r="G10" i="10"/>
  <c r="F10" i="10" s="1"/>
  <c r="I13" i="10"/>
  <c r="G9" i="10"/>
  <c r="G52" i="10"/>
  <c r="I51" i="10"/>
  <c r="F61" i="10"/>
  <c r="I55" i="10"/>
  <c r="I53" i="10"/>
  <c r="F57" i="10"/>
  <c r="G51" i="10"/>
  <c r="H55" i="10"/>
  <c r="H53" i="10"/>
  <c r="H51" i="10"/>
  <c r="K55" i="10"/>
  <c r="K53" i="10"/>
  <c r="K52" i="10"/>
  <c r="K51" i="10"/>
  <c r="F59" i="10"/>
  <c r="G53" i="10"/>
  <c r="F53" i="10" s="1"/>
  <c r="J55" i="10"/>
  <c r="J53" i="10"/>
  <c r="J52" i="10"/>
  <c r="J51" i="10"/>
  <c r="F103" i="10"/>
  <c r="F100" i="10"/>
  <c r="G55" i="10"/>
  <c r="G283" i="10" s="1"/>
  <c r="H52" i="10"/>
  <c r="F99" i="10"/>
  <c r="F101" i="10"/>
  <c r="F204" i="10"/>
  <c r="K200" i="10"/>
  <c r="K194" i="10" s="1"/>
  <c r="H199" i="10"/>
  <c r="H198" i="10"/>
  <c r="J200" i="10"/>
  <c r="K199" i="10"/>
  <c r="K198" i="10"/>
  <c r="K197" i="10"/>
  <c r="K196" i="10"/>
  <c r="F203" i="10"/>
  <c r="J199" i="10"/>
  <c r="J198" i="10"/>
  <c r="J197" i="10"/>
  <c r="J196" i="10"/>
  <c r="J280" i="10" s="1"/>
  <c r="F202" i="10"/>
  <c r="I200" i="10"/>
  <c r="F205" i="10"/>
  <c r="F201" i="10"/>
  <c r="G200" i="10"/>
  <c r="J195" i="10"/>
  <c r="J279" i="10" s="1"/>
  <c r="K224" i="10"/>
  <c r="F226" i="10"/>
  <c r="F229" i="10"/>
  <c r="F225" i="10"/>
  <c r="I199" i="10"/>
  <c r="H197" i="10"/>
  <c r="I197" i="10"/>
  <c r="H196" i="10"/>
  <c r="H195" i="10"/>
  <c r="I196" i="10"/>
  <c r="K195" i="10"/>
  <c r="J224" i="10"/>
  <c r="F224" i="10" s="1"/>
  <c r="I195" i="10"/>
  <c r="F245" i="10"/>
  <c r="F244" i="10"/>
  <c r="J242" i="10"/>
  <c r="G196" i="10"/>
  <c r="F247" i="10"/>
  <c r="F243" i="10"/>
  <c r="G195" i="10"/>
  <c r="G198" i="10"/>
  <c r="G242" i="10"/>
  <c r="G197" i="10"/>
  <c r="J170" i="10"/>
  <c r="F175" i="10"/>
  <c r="K170" i="10"/>
  <c r="F172" i="10"/>
  <c r="F174" i="10"/>
  <c r="F158" i="10"/>
  <c r="F143" i="10"/>
  <c r="F145" i="10"/>
  <c r="F141" i="10"/>
  <c r="K283" i="10"/>
  <c r="F13" i="10"/>
  <c r="F9" i="10"/>
  <c r="I150" i="10"/>
  <c r="I92" i="10"/>
  <c r="I283" i="10" l="1"/>
  <c r="H279" i="10"/>
  <c r="F198" i="10"/>
  <c r="I146" i="10"/>
  <c r="I279" i="10"/>
  <c r="F199" i="10"/>
  <c r="I194" i="10"/>
  <c r="K281" i="10"/>
  <c r="J283" i="10"/>
  <c r="H283" i="10"/>
  <c r="F283" i="10" s="1"/>
  <c r="F55" i="10"/>
  <c r="G280" i="10"/>
  <c r="K279" i="10"/>
  <c r="F51" i="10"/>
  <c r="K280" i="10"/>
  <c r="H280" i="10"/>
  <c r="J194" i="10"/>
  <c r="F197" i="10"/>
  <c r="F200" i="10"/>
  <c r="F195" i="10"/>
  <c r="F196" i="10"/>
  <c r="F242" i="10"/>
  <c r="G194" i="10"/>
  <c r="G281" i="10"/>
  <c r="J188" i="10"/>
  <c r="I188" i="10"/>
  <c r="I281" i="10" l="1"/>
  <c r="J281" i="10"/>
  <c r="K188" i="10"/>
  <c r="F194" i="10"/>
  <c r="I20" i="10" l="1"/>
  <c r="I66" i="10"/>
  <c r="K96" i="10"/>
  <c r="K92" i="10" s="1"/>
  <c r="J96" i="10"/>
  <c r="J92" i="10" s="1"/>
  <c r="K66" i="10"/>
  <c r="J66" i="10"/>
  <c r="J60" i="10" l="1"/>
  <c r="J62" i="10"/>
  <c r="J56" i="10" s="1"/>
  <c r="I62" i="10"/>
  <c r="K60" i="10"/>
  <c r="K62" i="10"/>
  <c r="K56" i="10" s="1"/>
  <c r="H72" i="10"/>
  <c r="H68" i="10" l="1"/>
  <c r="H66" i="10" l="1"/>
  <c r="H62" i="10" l="1"/>
  <c r="H56" i="10" s="1"/>
  <c r="H78" i="10"/>
  <c r="H74" i="10" s="1"/>
  <c r="H60" i="10" l="1"/>
  <c r="I72" i="10"/>
  <c r="I60" i="10" l="1"/>
  <c r="F72" i="10"/>
  <c r="H120" i="10"/>
  <c r="I134" i="10"/>
  <c r="H96" i="10"/>
  <c r="H92" i="10" s="1"/>
  <c r="I70" i="10"/>
  <c r="H191" i="10"/>
  <c r="H150" i="10"/>
  <c r="H138" i="10"/>
  <c r="H134" i="10" s="1"/>
  <c r="H132" i="10"/>
  <c r="H128" i="10" s="1"/>
  <c r="H36" i="10"/>
  <c r="H29" i="10"/>
  <c r="H30" i="10"/>
  <c r="H24" i="10"/>
  <c r="H192" i="10"/>
  <c r="F192" i="10" s="1"/>
  <c r="H156" i="10"/>
  <c r="H152" i="10" s="1"/>
  <c r="J156" i="10"/>
  <c r="J152" i="10" s="1"/>
  <c r="I156" i="10"/>
  <c r="K150" i="10"/>
  <c r="J150" i="10"/>
  <c r="K138" i="10"/>
  <c r="K134" i="10" s="1"/>
  <c r="J138" i="10"/>
  <c r="J134" i="10" s="1"/>
  <c r="K132" i="10"/>
  <c r="K128" i="10" s="1"/>
  <c r="J132" i="10"/>
  <c r="J128" i="10" s="1"/>
  <c r="I128" i="10"/>
  <c r="K120" i="10"/>
  <c r="J120" i="10"/>
  <c r="I120" i="10"/>
  <c r="I36" i="10"/>
  <c r="I32" i="10" s="1"/>
  <c r="J30" i="10"/>
  <c r="J26" i="10" s="1"/>
  <c r="K30" i="10"/>
  <c r="K26" i="10" s="1"/>
  <c r="K24" i="10"/>
  <c r="J24" i="10"/>
  <c r="G132" i="10"/>
  <c r="G96" i="10"/>
  <c r="G90" i="10"/>
  <c r="G78" i="10"/>
  <c r="G30" i="10"/>
  <c r="G177" i="10"/>
  <c r="G24" i="10"/>
  <c r="G66" i="10"/>
  <c r="G156" i="10"/>
  <c r="G150" i="10"/>
  <c r="G138" i="10"/>
  <c r="F156" i="10" l="1"/>
  <c r="G152" i="10"/>
  <c r="F132" i="10"/>
  <c r="G128" i="10"/>
  <c r="F128" i="10" s="1"/>
  <c r="I26" i="10"/>
  <c r="I14" i="10" s="1"/>
  <c r="I18" i="10"/>
  <c r="I12" i="10" s="1"/>
  <c r="I116" i="10"/>
  <c r="I98" i="10" s="1"/>
  <c r="I102" i="10"/>
  <c r="I54" i="10" s="1"/>
  <c r="J146" i="10"/>
  <c r="J140" i="10" s="1"/>
  <c r="J144" i="10"/>
  <c r="H20" i="10"/>
  <c r="H18" i="10"/>
  <c r="H12" i="10" s="1"/>
  <c r="G102" i="10"/>
  <c r="G110" i="10"/>
  <c r="F114" i="10"/>
  <c r="G60" i="10"/>
  <c r="G62" i="10"/>
  <c r="F66" i="10"/>
  <c r="F78" i="10"/>
  <c r="G74" i="10"/>
  <c r="F74" i="10" s="1"/>
  <c r="J116" i="10"/>
  <c r="J98" i="10" s="1"/>
  <c r="J50" i="10" s="1"/>
  <c r="J102" i="10"/>
  <c r="J54" i="10" s="1"/>
  <c r="K146" i="10"/>
  <c r="K140" i="10" s="1"/>
  <c r="K144" i="10"/>
  <c r="I68" i="10"/>
  <c r="F70" i="10"/>
  <c r="I58" i="10"/>
  <c r="H102" i="10"/>
  <c r="H54" i="10" s="1"/>
  <c r="H282" i="10" s="1"/>
  <c r="H110" i="10"/>
  <c r="F138" i="10"/>
  <c r="G134" i="10"/>
  <c r="F134" i="10" s="1"/>
  <c r="G20" i="10"/>
  <c r="F24" i="10"/>
  <c r="G18" i="10"/>
  <c r="G86" i="10"/>
  <c r="F86" i="10" s="1"/>
  <c r="F90" i="10"/>
  <c r="J20" i="10"/>
  <c r="J14" i="10" s="1"/>
  <c r="J8" i="10" s="1"/>
  <c r="J18" i="10"/>
  <c r="J12" i="10" s="1"/>
  <c r="K102" i="10"/>
  <c r="K54" i="10" s="1"/>
  <c r="K116" i="10"/>
  <c r="K98" i="10" s="1"/>
  <c r="K50" i="10" s="1"/>
  <c r="I152" i="10"/>
  <c r="I140" i="10" s="1"/>
  <c r="I144" i="10"/>
  <c r="H17" i="10"/>
  <c r="F29" i="10"/>
  <c r="H26" i="10"/>
  <c r="H144" i="10"/>
  <c r="H146" i="10"/>
  <c r="H140" i="10" s="1"/>
  <c r="H116" i="10"/>
  <c r="F116" i="10" s="1"/>
  <c r="F120" i="10"/>
  <c r="G146" i="10"/>
  <c r="F150" i="10"/>
  <c r="G144" i="10"/>
  <c r="F177" i="10"/>
  <c r="G171" i="10"/>
  <c r="G176" i="10"/>
  <c r="F96" i="10"/>
  <c r="G92" i="10"/>
  <c r="F92" i="10" s="1"/>
  <c r="K20" i="10"/>
  <c r="K14" i="10" s="1"/>
  <c r="K8" i="10" s="1"/>
  <c r="K18" i="10"/>
  <c r="K12" i="10" s="1"/>
  <c r="F32" i="10"/>
  <c r="F36" i="10"/>
  <c r="H32" i="10"/>
  <c r="F191" i="10"/>
  <c r="H188" i="10"/>
  <c r="F30" i="10"/>
  <c r="G26" i="10"/>
  <c r="F152" i="10" l="1"/>
  <c r="J278" i="10"/>
  <c r="G170" i="10"/>
  <c r="F176" i="10"/>
  <c r="F17" i="10"/>
  <c r="H11" i="10"/>
  <c r="G14" i="10"/>
  <c r="F20" i="10"/>
  <c r="H98" i="10"/>
  <c r="H50" i="10" s="1"/>
  <c r="I56" i="10"/>
  <c r="I50" i="10" s="1"/>
  <c r="F68" i="10"/>
  <c r="F171" i="10"/>
  <c r="G279" i="10"/>
  <c r="F279" i="10" s="1"/>
  <c r="F146" i="10"/>
  <c r="G140" i="10"/>
  <c r="F140" i="10" s="1"/>
  <c r="F144" i="10"/>
  <c r="I282" i="10"/>
  <c r="K282" i="10"/>
  <c r="F60" i="10"/>
  <c r="G54" i="10"/>
  <c r="F188" i="10"/>
  <c r="G12" i="10"/>
  <c r="F12" i="10" s="1"/>
  <c r="F18" i="10"/>
  <c r="I52" i="10"/>
  <c r="F58" i="10"/>
  <c r="K278" i="10"/>
  <c r="H14" i="10"/>
  <c r="H8" i="10" s="1"/>
  <c r="H278" i="10" s="1"/>
  <c r="G98" i="10"/>
  <c r="F98" i="10" s="1"/>
  <c r="F110" i="10"/>
  <c r="J282" i="10"/>
  <c r="F62" i="10"/>
  <c r="G56" i="10"/>
  <c r="F102" i="10"/>
  <c r="F26" i="10"/>
  <c r="I8" i="10"/>
  <c r="I278" i="10" l="1"/>
  <c r="G50" i="10"/>
  <c r="F50" i="10" s="1"/>
  <c r="F56" i="10"/>
  <c r="I280" i="10"/>
  <c r="F280" i="10" s="1"/>
  <c r="F52" i="10"/>
  <c r="F11" i="10"/>
  <c r="H281" i="10"/>
  <c r="F281" i="10" s="1"/>
  <c r="G282" i="10"/>
  <c r="F282" i="10" s="1"/>
  <c r="F54" i="10"/>
  <c r="G8" i="10"/>
  <c r="F8" i="10" s="1"/>
  <c r="F14" i="10"/>
  <c r="F170" i="10"/>
  <c r="G278" i="10" l="1"/>
  <c r="F278" i="10" s="1"/>
</calcChain>
</file>

<file path=xl/sharedStrings.xml><?xml version="1.0" encoding="utf-8"?>
<sst xmlns="http://schemas.openxmlformats.org/spreadsheetml/2006/main" count="450" uniqueCount="125">
  <si>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</si>
  <si>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</si>
  <si>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</si>
  <si>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</si>
  <si>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</si>
  <si>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</si>
  <si>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</si>
  <si>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</si>
  <si>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</si>
  <si>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</si>
  <si>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</si>
  <si>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</si>
  <si>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</si>
  <si>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</si>
  <si>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</si>
  <si>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</si>
  <si>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</si>
  <si>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</si>
  <si>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</si>
  <si>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</si>
  <si>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</si>
  <si>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</si>
  <si>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</si>
  <si>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</si>
  <si>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</si>
  <si>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</si>
  <si>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</si>
  <si>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</si>
  <si>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</si>
  <si>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</si>
  <si>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</si>
  <si>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</si>
  <si>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</si>
  <si>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</si>
  <si>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</si>
  <si>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</si>
  <si>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</si>
  <si>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</si>
  <si>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</si>
  <si>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</si>
  <si>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</si>
  <si>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</si>
  <si>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</si>
  <si>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</si>
  <si>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</si>
  <si>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</si>
  <si>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</si>
  <si>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</si>
  <si>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</si>
  <si>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</si>
  <si>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</si>
  <si>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</si>
  <si>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</si>
  <si>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</si>
  <si>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</si>
  <si>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</si>
  <si>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</si>
  <si>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</si>
  <si>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</si>
  <si>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</si>
  <si>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</si>
  <si>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</si>
  <si>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</si>
  <si>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</si>
  <si>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</si>
  <si>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</si>
  <si>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</si>
  <si>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</si>
  <si>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</si>
  <si>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</si>
  <si>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</si>
  <si>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</si>
  <si>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</si>
  <si>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</si>
  <si>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</si>
  <si>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</si>
  <si>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</si>
  <si>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</si>
  <si>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</si>
  <si>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</si>
  <si>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</si>
  <si>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</si>
  <si>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</si>
  <si>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</si>
  <si>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</si>
  <si>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</si>
  <si>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</si>
  <si>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</si>
  <si>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</si>
  <si>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</si>
  <si>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</si>
  <si>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</si>
  <si>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</si>
  <si>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</si>
  <si>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</si>
  <si>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</si>
  <si>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</si>
  <si>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</si>
  <si>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</si>
  <si>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</si>
  <si>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</si>
  <si>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</si>
  <si>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</si>
  <si>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</si>
  <si>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</si>
  <si>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</si>
  <si>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</si>
  <si>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</si>
  <si>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2021-2025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</si>
  <si>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</si>
  <si>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</si>
  <si>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</si>
  <si>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</si>
  <si>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</si>
  <si>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</si>
  <si>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</si>
  <si>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</si>
  <si>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</si>
  <si>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</si>
  <si>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</si>
  <si>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</si>
  <si>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2021-2022</t>
  </si>
  <si>
    <t>2021-2023</t>
  </si>
  <si>
    <t>2021-2022, 2025</t>
  </si>
  <si>
    <t>Приложение
к постановлению администрации города Евпатории Республики Крым      от__________________№_____________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</si>
</sst>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Alignment="1">
      <alignment vertical="top"/>
    </xf>
    <xf numFmtId="0" fontId="3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4" fillId="0" borderId="8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right" vertical="center" wrapText="1"/>
    </xf>
    <xf numFmtId="164" fontId="4" fillId="0" borderId="34" xfId="0" applyNumberFormat="1" applyFont="1" applyFill="1" applyBorder="1" applyAlignment="1">
      <alignment horizontal="right" vertical="center" wrapText="1"/>
    </xf>
    <xf numFmtId="164" fontId="3" fillId="0" borderId="32" xfId="0" applyNumberFormat="1" applyFont="1" applyFill="1" applyBorder="1" applyAlignment="1">
      <alignment horizontal="righ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4" fillId="0" borderId="29" xfId="0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right" vertical="center" wrapText="1"/>
    </xf>
    <xf numFmtId="164" fontId="4" fillId="0" borderId="29" xfId="0" applyNumberFormat="1" applyFont="1" applyFill="1" applyBorder="1" applyAlignment="1">
      <alignment horizontal="right" vertical="center" wrapText="1"/>
    </xf>
    <xf numFmtId="164" fontId="4" fillId="0" borderId="27" xfId="0" applyNumberFormat="1" applyFont="1" applyFill="1" applyBorder="1" applyAlignment="1">
      <alignment horizontal="right" vertical="center" wrapText="1"/>
    </xf>
    <xf numFmtId="164" fontId="4" fillId="0" borderId="30" xfId="0" applyNumberFormat="1" applyFont="1" applyFill="1" applyBorder="1" applyAlignment="1">
      <alignment horizontal="right" vertical="center" wrapText="1"/>
    </xf>
    <xf numFmtId="164" fontId="4" fillId="0" borderId="9" xfId="0" applyNumberFormat="1" applyFont="1" applyFill="1" applyBorder="1" applyAlignment="1">
      <alignment horizontal="right" vertical="center" wrapText="1"/>
    </xf>
    <xf numFmtId="164" fontId="4" fillId="0" borderId="14" xfId="0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right" vertical="center" wrapText="1"/>
    </xf>
    <xf numFmtId="164" fontId="3" fillId="0" borderId="17" xfId="0" applyNumberFormat="1" applyFont="1" applyFill="1" applyBorder="1" applyAlignment="1">
      <alignment horizontal="right" vertical="center" wrapText="1"/>
    </xf>
    <xf numFmtId="164" fontId="3" fillId="0" borderId="15" xfId="0" applyNumberFormat="1" applyFont="1" applyFill="1" applyBorder="1" applyAlignment="1">
      <alignment horizontal="right" vertical="center" wrapText="1"/>
    </xf>
    <xf numFmtId="164" fontId="3" fillId="0" borderId="36" xfId="0" applyNumberFormat="1" applyFont="1" applyFill="1" applyBorder="1" applyAlignment="1">
      <alignment horizontal="right" vertical="center" wrapText="1"/>
    </xf>
    <xf numFmtId="164" fontId="3" fillId="0" borderId="9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right" vertical="center" wrapText="1"/>
    </xf>
    <xf numFmtId="165" fontId="3" fillId="0" borderId="7" xfId="0" applyNumberFormat="1" applyFont="1" applyFill="1" applyBorder="1" applyAlignment="1">
      <alignment horizontal="right" vertical="center" wrapText="1"/>
    </xf>
    <xf numFmtId="165" fontId="3" fillId="0" borderId="8" xfId="0" applyNumberFormat="1" applyFont="1" applyFill="1" applyBorder="1" applyAlignment="1">
      <alignment horizontal="right" vertical="center" wrapText="1"/>
    </xf>
    <xf numFmtId="165" fontId="3" fillId="0" borderId="32" xfId="0" applyNumberFormat="1" applyFont="1" applyFill="1" applyBorder="1" applyAlignment="1">
      <alignment horizontal="right" vertical="center" wrapText="1"/>
    </xf>
    <xf numFmtId="165" fontId="3" fillId="0" borderId="6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5" fontId="3" fillId="0" borderId="5" xfId="0" applyNumberFormat="1" applyFont="1" applyFill="1" applyBorder="1" applyAlignment="1">
      <alignment horizontal="right" vertical="center" wrapText="1"/>
    </xf>
    <xf numFmtId="165" fontId="3" fillId="0" borderId="38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40" xfId="0" applyNumberFormat="1" applyFont="1" applyFill="1" applyBorder="1" applyAlignment="1">
      <alignment horizontal="right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  <xf numFmtId="165" fontId="9" fillId="0" borderId="32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Fill="1" applyBorder="1" applyAlignment="1">
      <alignment horizontal="right" vertical="center" wrapText="1"/>
    </xf>
    <xf numFmtId="165" fontId="9" fillId="0" borderId="4" xfId="0" applyNumberFormat="1" applyFont="1" applyFill="1" applyBorder="1" applyAlignment="1">
      <alignment horizontal="right" vertical="center" wrapText="1"/>
    </xf>
    <xf numFmtId="165" fontId="9" fillId="0" borderId="5" xfId="0" applyNumberFormat="1" applyFont="1" applyFill="1" applyBorder="1" applyAlignment="1">
      <alignment horizontal="right" vertical="center" wrapText="1"/>
    </xf>
    <xf numFmtId="165" fontId="9" fillId="0" borderId="38" xfId="0" applyNumberFormat="1" applyFont="1" applyFill="1" applyBorder="1" applyAlignment="1">
      <alignment horizontal="right" vertical="center" wrapText="1"/>
    </xf>
    <xf numFmtId="165" fontId="9" fillId="0" borderId="19" xfId="0" applyNumberFormat="1" applyFont="1" applyFill="1" applyBorder="1" applyAlignment="1">
      <alignment horizontal="right" vertical="center" wrapText="1"/>
    </xf>
    <xf numFmtId="165" fontId="9" fillId="0" borderId="20" xfId="0" applyNumberFormat="1" applyFont="1" applyFill="1" applyBorder="1" applyAlignment="1">
      <alignment horizontal="right" vertical="center" wrapText="1"/>
    </xf>
    <xf numFmtId="165" fontId="9" fillId="0" borderId="18" xfId="0" applyNumberFormat="1" applyFont="1" applyFill="1" applyBorder="1" applyAlignment="1">
      <alignment horizontal="right" vertical="center" wrapText="1"/>
    </xf>
    <xf numFmtId="165" fontId="9" fillId="0" borderId="49" xfId="0" applyNumberFormat="1" applyFont="1" applyFill="1" applyBorder="1" applyAlignment="1">
      <alignment horizontal="right" vertical="center" wrapText="1"/>
    </xf>
    <xf numFmtId="165" fontId="3" fillId="0" borderId="16" xfId="0" applyNumberFormat="1" applyFont="1" applyFill="1" applyBorder="1" applyAlignment="1">
      <alignment horizontal="right" vertical="center" wrapText="1"/>
    </xf>
    <xf numFmtId="165" fontId="3" fillId="0" borderId="17" xfId="0" applyNumberFormat="1" applyFont="1" applyFill="1" applyBorder="1" applyAlignment="1">
      <alignment horizontal="right" vertical="center" wrapText="1"/>
    </xf>
    <xf numFmtId="165" fontId="3" fillId="0" borderId="15" xfId="0" applyNumberFormat="1" applyFont="1" applyFill="1" applyBorder="1" applyAlignment="1">
      <alignment horizontal="right" vertical="center" wrapText="1"/>
    </xf>
    <xf numFmtId="165" fontId="3" fillId="0" borderId="36" xfId="0" applyNumberFormat="1" applyFont="1" applyFill="1" applyBorder="1" applyAlignment="1">
      <alignment horizontal="right" vertical="center" wrapText="1"/>
    </xf>
    <xf numFmtId="165" fontId="3" fillId="0" borderId="19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>
      <alignment horizontal="right" vertical="center" wrapText="1"/>
    </xf>
    <xf numFmtId="165" fontId="3" fillId="0" borderId="49" xfId="0" applyNumberFormat="1" applyFont="1" applyFill="1" applyBorder="1" applyAlignment="1">
      <alignment horizontal="right" vertical="center" wrapText="1"/>
    </xf>
    <xf numFmtId="165" fontId="3" fillId="0" borderId="43" xfId="0" applyNumberFormat="1" applyFont="1" applyFill="1" applyBorder="1" applyAlignment="1">
      <alignment horizontal="right" vertical="center" wrapText="1"/>
    </xf>
    <xf numFmtId="165" fontId="3" fillId="0" borderId="44" xfId="0" applyNumberFormat="1" applyFont="1" applyFill="1" applyBorder="1" applyAlignment="1">
      <alignment horizontal="right" vertical="center" wrapText="1"/>
    </xf>
    <xf numFmtId="165" fontId="3" fillId="0" borderId="42" xfId="0" applyNumberFormat="1" applyFont="1" applyFill="1" applyBorder="1" applyAlignment="1">
      <alignment horizontal="right" vertical="center" wrapText="1"/>
    </xf>
    <xf numFmtId="165" fontId="3" fillId="0" borderId="45" xfId="0" applyNumberFormat="1" applyFont="1" applyFill="1" applyBorder="1" applyAlignment="1">
      <alignment horizontal="right" vertical="center" wrapText="1"/>
    </xf>
    <xf numFmtId="165" fontId="4" fillId="0" borderId="28" xfId="0" applyNumberFormat="1" applyFont="1" applyFill="1" applyBorder="1" applyAlignment="1">
      <alignment horizontal="right" vertical="center" wrapText="1"/>
    </xf>
    <xf numFmtId="165" fontId="4" fillId="0" borderId="29" xfId="0" applyNumberFormat="1" applyFont="1" applyFill="1" applyBorder="1" applyAlignment="1">
      <alignment horizontal="right" vertical="center" wrapText="1"/>
    </xf>
    <xf numFmtId="165" fontId="4" fillId="0" borderId="27" xfId="0" applyNumberFormat="1" applyFont="1" applyFill="1" applyBorder="1" applyAlignment="1">
      <alignment horizontal="right" vertical="center" wrapText="1"/>
    </xf>
    <xf numFmtId="165" fontId="4" fillId="0" borderId="30" xfId="0" applyNumberFormat="1" applyFont="1" applyFill="1" applyBorder="1" applyAlignment="1">
      <alignment horizontal="right" vertical="center" wrapText="1"/>
    </xf>
    <xf numFmtId="165" fontId="4" fillId="0" borderId="9" xfId="0" applyNumberFormat="1" applyFont="1" applyFill="1" applyBorder="1" applyAlignment="1">
      <alignment horizontal="righ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horizontal="right" vertical="center" wrapText="1"/>
    </xf>
    <xf numFmtId="165" fontId="4" fillId="0" borderId="32" xfId="0" applyNumberFormat="1" applyFont="1" applyFill="1" applyBorder="1" applyAlignment="1">
      <alignment horizontal="right" vertical="center" wrapText="1"/>
    </xf>
    <xf numFmtId="165" fontId="4" fillId="0" borderId="14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165" fontId="4" fillId="0" borderId="34" xfId="0" applyNumberFormat="1" applyFont="1" applyFill="1" applyBorder="1" applyAlignment="1">
      <alignment horizontal="right" vertical="center" wrapText="1"/>
    </xf>
    <xf numFmtId="165" fontId="9" fillId="0" borderId="14" xfId="0" applyNumberFormat="1" applyFont="1" applyFill="1" applyBorder="1" applyAlignment="1">
      <alignment horizontal="right" vertical="center" wrapText="1"/>
    </xf>
    <xf numFmtId="165" fontId="9" fillId="0" borderId="12" xfId="0" applyNumberFormat="1" applyFont="1" applyFill="1" applyBorder="1" applyAlignment="1">
      <alignment horizontal="right" vertical="center" wrapText="1"/>
    </xf>
    <xf numFmtId="165" fontId="9" fillId="0" borderId="13" xfId="0" applyNumberFormat="1" applyFont="1" applyFill="1" applyBorder="1" applyAlignment="1">
      <alignment horizontal="right" vertical="center" wrapText="1"/>
    </xf>
    <xf numFmtId="165" fontId="9" fillId="0" borderId="34" xfId="0" applyNumberFormat="1" applyFont="1" applyFill="1" applyBorder="1" applyAlignment="1">
      <alignment horizontal="right" vertical="center" wrapText="1"/>
    </xf>
    <xf numFmtId="165" fontId="4" fillId="0" borderId="43" xfId="0" applyNumberFormat="1" applyFont="1" applyFill="1" applyBorder="1" applyAlignment="1">
      <alignment horizontal="right" vertical="center" wrapText="1"/>
    </xf>
    <xf numFmtId="165" fontId="4" fillId="0" borderId="44" xfId="0" applyNumberFormat="1" applyFont="1" applyFill="1" applyBorder="1" applyAlignment="1">
      <alignment horizontal="right" vertical="center" wrapText="1"/>
    </xf>
    <xf numFmtId="165" fontId="4" fillId="0" borderId="42" xfId="0" applyNumberFormat="1" applyFont="1" applyFill="1" applyBorder="1" applyAlignment="1">
      <alignment horizontal="right" vertical="center" wrapText="1"/>
    </xf>
    <xf numFmtId="165" fontId="4" fillId="0" borderId="45" xfId="0" applyNumberFormat="1" applyFont="1" applyFill="1" applyBorder="1" applyAlignment="1">
      <alignment horizontal="right" vertical="center" wrapText="1"/>
    </xf>
    <xf numFmtId="165" fontId="9" fillId="0" borderId="43" xfId="0" applyNumberFormat="1" applyFont="1" applyFill="1" applyBorder="1" applyAlignment="1">
      <alignment horizontal="right" vertical="center" wrapText="1"/>
    </xf>
    <xf numFmtId="165" fontId="9" fillId="0" borderId="44" xfId="0" applyNumberFormat="1" applyFont="1" applyFill="1" applyBorder="1" applyAlignment="1">
      <alignment horizontal="right" vertical="center" wrapText="1"/>
    </xf>
    <xf numFmtId="165" fontId="9" fillId="0" borderId="42" xfId="0" applyNumberFormat="1" applyFont="1" applyFill="1" applyBorder="1" applyAlignment="1">
      <alignment horizontal="right" vertical="center" wrapText="1"/>
    </xf>
    <xf numFmtId="165" fontId="9" fillId="0" borderId="45" xfId="0" applyNumberFormat="1" applyFont="1" applyFill="1" applyBorder="1" applyAlignment="1">
      <alignment horizontal="right" vertical="center" wrapText="1"/>
    </xf>
    <xf numFmtId="0" fontId="3" fillId="0" borderId="56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0" fontId="7" fillId="0" borderId="37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49" fontId="4" fillId="0" borderId="33" xfId="0" applyNumberFormat="1" applyFont="1" applyFill="1" applyBorder="1" applyAlignment="1">
      <alignment horizontal="center" vertical="top" wrapText="1"/>
    </xf>
    <xf numFmtId="0" fontId="4" fillId="0" borderId="55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3" fillId="0" borderId="54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9" fillId="0" borderId="39" xfId="0" applyNumberFormat="1" applyFont="1" applyFill="1" applyBorder="1" applyAlignment="1">
      <alignment horizontal="center" vertical="top" wrapText="1"/>
    </xf>
    <xf numFmtId="49" fontId="9" fillId="0" borderId="31" xfId="0" applyNumberFormat="1" applyFont="1" applyFill="1" applyBorder="1" applyAlignment="1">
      <alignment horizontal="center" vertical="top" wrapText="1"/>
    </xf>
    <xf numFmtId="49" fontId="9" fillId="0" borderId="37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1" xfId="0" applyFont="1" applyFill="1" applyBorder="1" applyAlignment="1">
      <alignment horizontal="center" vertical="top" wrapText="1"/>
    </xf>
    <xf numFmtId="0" fontId="9" fillId="0" borderId="5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9" fillId="0" borderId="43" xfId="0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7" fillId="0" borderId="4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7" fillId="0" borderId="48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49" fontId="9" fillId="0" borderId="48" xfId="0" applyNumberFormat="1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49" fontId="9" fillId="0" borderId="47" xfId="0" applyNumberFormat="1" applyFont="1" applyFill="1" applyBorder="1" applyAlignment="1">
      <alignment horizontal="center" vertical="top" wrapText="1"/>
    </xf>
    <xf numFmtId="0" fontId="7" fillId="0" borderId="41" xfId="0" applyFont="1" applyFill="1" applyBorder="1" applyAlignment="1">
      <alignment horizontal="center" vertical="top" wrapText="1"/>
    </xf>
    <xf numFmtId="0" fontId="1" fillId="0" borderId="42" xfId="0" applyFont="1" applyFill="1" applyBorder="1" applyAlignment="1">
      <alignment horizontal="center" vertical="top" wrapText="1"/>
    </xf>
    <xf numFmtId="0" fontId="9" fillId="0" borderId="5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49" fontId="9" fillId="0" borderId="41" xfId="0" applyNumberFormat="1" applyFont="1" applyFill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53" xfId="0" applyFont="1" applyFill="1" applyBorder="1" applyAlignment="1">
      <alignment horizontal="center" vertical="top" wrapText="1"/>
    </xf>
    <xf numFmtId="0" fontId="9" fillId="0" borderId="4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49" fontId="9" fillId="0" borderId="33" xfId="0" applyNumberFormat="1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3" fillId="0" borderId="53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view="pageBreakPreview" zoomScaleNormal="100" zoomScaleSheetLayoutView="100" workbookViewId="0">
      <pane ySplit="6" topLeftCell="A88" activePane="bottomLeft" state="frozen"/>
      <selection pane="bottomLeft" activeCell="D5" sqref="D5:D6"/>
    </sheetView>
  </sheetViews>
  <sheetFormatPr defaultRowHeight="15.75" x14ac:dyDescent="0.25"/>
  <cols>
    <col min="1" max="1" width="6.28515625" style="4" customWidth="1"/>
    <col min="2" max="2" width="57.5703125" style="3" customWidth="1"/>
    <col min="3" max="3" width="8.5703125" style="3" customWidth="1"/>
    <col min="4" max="4" width="23.5703125" style="3" customWidth="1"/>
    <col min="5" max="5" width="26.140625" style="3" customWidth="1"/>
    <col min="6" max="6" width="15.42578125" style="3" bestFit="1" customWidth="1"/>
    <col min="7" max="7" width="14.42578125" style="3" bestFit="1" customWidth="1"/>
    <col min="8" max="8" width="13.5703125" style="3" bestFit="1" customWidth="1"/>
    <col min="9" max="9" width="12.85546875" style="2" bestFit="1" customWidth="1"/>
    <col min="10" max="10" width="13.5703125" style="2" bestFit="1" customWidth="1"/>
    <col min="11" max="11" width="12.85546875" style="1" bestFit="1" customWidth="1"/>
    <col min="12" max="16384" width="9.140625" style="1"/>
  </cols>
  <sheetData>
    <row r="1" spans="1:11" ht="57.75" customHeight="1" x14ac:dyDescent="0.25">
      <c r="G1" s="196" t="s">
        <v>124</v>
      </c>
      <c r="H1" s="196"/>
      <c r="I1" s="196"/>
      <c r="J1" s="196"/>
      <c r="K1" s="196"/>
    </row>
    <row r="2" spans="1:11" ht="68.25" customHeight="1" x14ac:dyDescent="0.25">
      <c r="G2" s="196" t="s">
        <v>118</v>
      </c>
      <c r="H2" s="196"/>
      <c r="I2" s="196"/>
      <c r="J2" s="196"/>
      <c r="K2" s="196"/>
    </row>
    <row r="3" spans="1:11" ht="7.5" customHeight="1" x14ac:dyDescent="0.25">
      <c r="G3" s="35"/>
      <c r="H3" s="35"/>
      <c r="I3" s="35"/>
      <c r="J3" s="35"/>
      <c r="K3" s="35"/>
    </row>
    <row r="4" spans="1:11" ht="35.25" customHeight="1" thickBot="1" x14ac:dyDescent="0.3">
      <c r="A4" s="197" t="s">
        <v>57</v>
      </c>
      <c r="B4" s="198"/>
      <c r="C4" s="198"/>
      <c r="D4" s="198"/>
      <c r="E4" s="198"/>
      <c r="F4" s="198"/>
      <c r="G4" s="198"/>
      <c r="H4" s="198"/>
      <c r="I4" s="198"/>
      <c r="J4" s="198"/>
      <c r="K4" s="36"/>
    </row>
    <row r="5" spans="1:11" ht="39.75" customHeight="1" thickTop="1" x14ac:dyDescent="0.25">
      <c r="A5" s="199" t="s">
        <v>6</v>
      </c>
      <c r="B5" s="202" t="s">
        <v>15</v>
      </c>
      <c r="C5" s="202" t="s">
        <v>0</v>
      </c>
      <c r="D5" s="201" t="s">
        <v>14</v>
      </c>
      <c r="E5" s="204" t="s">
        <v>7</v>
      </c>
      <c r="F5" s="201" t="s">
        <v>8</v>
      </c>
      <c r="G5" s="202" t="s">
        <v>119</v>
      </c>
      <c r="H5" s="202"/>
      <c r="I5" s="202"/>
      <c r="J5" s="202"/>
      <c r="K5" s="206"/>
    </row>
    <row r="6" spans="1:11" ht="26.25" customHeight="1" thickBot="1" x14ac:dyDescent="0.3">
      <c r="A6" s="200"/>
      <c r="B6" s="203"/>
      <c r="C6" s="203"/>
      <c r="D6" s="190"/>
      <c r="E6" s="205"/>
      <c r="F6" s="190"/>
      <c r="G6" s="33">
        <v>2021</v>
      </c>
      <c r="H6" s="33">
        <v>2022</v>
      </c>
      <c r="I6" s="33">
        <v>2023</v>
      </c>
      <c r="J6" s="33">
        <v>2024</v>
      </c>
      <c r="K6" s="32">
        <v>2025</v>
      </c>
    </row>
    <row r="7" spans="1:11" ht="16.5" thickTop="1" thickBot="1" x14ac:dyDescent="0.3">
      <c r="A7" s="111">
        <v>1</v>
      </c>
      <c r="B7" s="25">
        <v>2</v>
      </c>
      <c r="C7" s="25">
        <v>3</v>
      </c>
      <c r="D7" s="26">
        <v>4</v>
      </c>
      <c r="E7" s="24">
        <v>5</v>
      </c>
      <c r="F7" s="26">
        <v>6</v>
      </c>
      <c r="G7" s="24">
        <v>7</v>
      </c>
      <c r="H7" s="25">
        <v>8</v>
      </c>
      <c r="I7" s="25">
        <v>9</v>
      </c>
      <c r="J7" s="25">
        <v>10</v>
      </c>
      <c r="K7" s="32">
        <v>11</v>
      </c>
    </row>
    <row r="8" spans="1:11" thickTop="1" x14ac:dyDescent="0.25">
      <c r="A8" s="112" t="s">
        <v>66</v>
      </c>
      <c r="B8" s="115" t="s">
        <v>65</v>
      </c>
      <c r="C8" s="118" t="s">
        <v>108</v>
      </c>
      <c r="D8" s="121" t="s">
        <v>89</v>
      </c>
      <c r="E8" s="37" t="s">
        <v>1</v>
      </c>
      <c r="F8" s="38">
        <f>SUM(G8:K8)</f>
        <v>1972649.80669</v>
      </c>
      <c r="G8" s="39">
        <f>SUM(G14,G32,G38,G44)</f>
        <v>1454791.73973</v>
      </c>
      <c r="H8" s="40">
        <f t="shared" ref="H8:K8" si="0">SUM(H14,H32,H38,H44)</f>
        <v>191524.87499000001</v>
      </c>
      <c r="I8" s="40">
        <f t="shared" si="0"/>
        <v>90607.766010000007</v>
      </c>
      <c r="J8" s="40">
        <f t="shared" si="0"/>
        <v>131403.70071999999</v>
      </c>
      <c r="K8" s="41">
        <f t="shared" si="0"/>
        <v>104321.72524</v>
      </c>
    </row>
    <row r="9" spans="1:11" ht="15" x14ac:dyDescent="0.25">
      <c r="A9" s="113"/>
      <c r="B9" s="116"/>
      <c r="C9" s="119"/>
      <c r="D9" s="122"/>
      <c r="E9" s="7" t="s">
        <v>2</v>
      </c>
      <c r="F9" s="42">
        <f t="shared" ref="F9:F72" si="1">SUM(G9:K9)</f>
        <v>57708.923179999998</v>
      </c>
      <c r="G9" s="9">
        <f t="shared" ref="G9:K13" si="2">SUM(G15,G33,G39,G45)</f>
        <v>55843.381869999997</v>
      </c>
      <c r="H9" s="10">
        <f t="shared" si="2"/>
        <v>1865.5413100000001</v>
      </c>
      <c r="I9" s="10">
        <f t="shared" si="2"/>
        <v>0</v>
      </c>
      <c r="J9" s="10">
        <f t="shared" si="2"/>
        <v>0</v>
      </c>
      <c r="K9" s="27">
        <f t="shared" si="2"/>
        <v>0</v>
      </c>
    </row>
    <row r="10" spans="1:11" ht="15" x14ac:dyDescent="0.25">
      <c r="A10" s="113"/>
      <c r="B10" s="116"/>
      <c r="C10" s="119"/>
      <c r="D10" s="122"/>
      <c r="E10" s="8" t="s">
        <v>76</v>
      </c>
      <c r="F10" s="42">
        <f t="shared" si="1"/>
        <v>1405377.2772900001</v>
      </c>
      <c r="G10" s="9">
        <f t="shared" si="2"/>
        <v>1350000</v>
      </c>
      <c r="H10" s="10">
        <f t="shared" si="2"/>
        <v>55377.277289999998</v>
      </c>
      <c r="I10" s="10">
        <f t="shared" si="2"/>
        <v>0</v>
      </c>
      <c r="J10" s="10">
        <f t="shared" si="2"/>
        <v>0</v>
      </c>
      <c r="K10" s="27">
        <f t="shared" si="2"/>
        <v>0</v>
      </c>
    </row>
    <row r="11" spans="1:11" ht="15" x14ac:dyDescent="0.25">
      <c r="A11" s="113"/>
      <c r="B11" s="116"/>
      <c r="C11" s="119"/>
      <c r="D11" s="122"/>
      <c r="E11" s="7" t="s">
        <v>3</v>
      </c>
      <c r="F11" s="42">
        <f t="shared" si="1"/>
        <v>26191.143169999999</v>
      </c>
      <c r="G11" s="9">
        <f t="shared" si="2"/>
        <v>0</v>
      </c>
      <c r="H11" s="10">
        <f t="shared" si="2"/>
        <v>8875.1245799999997</v>
      </c>
      <c r="I11" s="10">
        <f t="shared" si="2"/>
        <v>17316.01859</v>
      </c>
      <c r="J11" s="10">
        <f t="shared" si="2"/>
        <v>0</v>
      </c>
      <c r="K11" s="27">
        <f t="shared" si="2"/>
        <v>0</v>
      </c>
    </row>
    <row r="12" spans="1:11" ht="15" x14ac:dyDescent="0.25">
      <c r="A12" s="113"/>
      <c r="B12" s="116"/>
      <c r="C12" s="119"/>
      <c r="D12" s="122"/>
      <c r="E12" s="7" t="s">
        <v>4</v>
      </c>
      <c r="F12" s="42">
        <f t="shared" si="1"/>
        <v>483372.46304999996</v>
      </c>
      <c r="G12" s="9">
        <f t="shared" si="2"/>
        <v>48948.357859999996</v>
      </c>
      <c r="H12" s="10">
        <f t="shared" si="2"/>
        <v>125406.93180999999</v>
      </c>
      <c r="I12" s="10">
        <f t="shared" si="2"/>
        <v>73291.74742</v>
      </c>
      <c r="J12" s="10">
        <f t="shared" si="2"/>
        <v>131403.70071999999</v>
      </c>
      <c r="K12" s="27">
        <f t="shared" si="2"/>
        <v>104321.72524</v>
      </c>
    </row>
    <row r="13" spans="1:11" thickBot="1" x14ac:dyDescent="0.3">
      <c r="A13" s="129"/>
      <c r="B13" s="128"/>
      <c r="C13" s="157"/>
      <c r="D13" s="124"/>
      <c r="E13" s="18" t="s">
        <v>5</v>
      </c>
      <c r="F13" s="43">
        <f t="shared" si="1"/>
        <v>0</v>
      </c>
      <c r="G13" s="19">
        <f t="shared" si="2"/>
        <v>0</v>
      </c>
      <c r="H13" s="20">
        <f t="shared" si="2"/>
        <v>0</v>
      </c>
      <c r="I13" s="20">
        <f t="shared" si="2"/>
        <v>0</v>
      </c>
      <c r="J13" s="20">
        <f t="shared" si="2"/>
        <v>0</v>
      </c>
      <c r="K13" s="28">
        <f t="shared" si="2"/>
        <v>0</v>
      </c>
    </row>
    <row r="14" spans="1:11" ht="15" x14ac:dyDescent="0.25">
      <c r="A14" s="125" t="s">
        <v>53</v>
      </c>
      <c r="B14" s="154" t="s">
        <v>58</v>
      </c>
      <c r="C14" s="158" t="s">
        <v>108</v>
      </c>
      <c r="D14" s="151" t="s">
        <v>37</v>
      </c>
      <c r="E14" s="44" t="s">
        <v>1</v>
      </c>
      <c r="F14" s="45">
        <f t="shared" si="1"/>
        <v>488879.04819</v>
      </c>
      <c r="G14" s="46">
        <f>SUM(G20,G26)</f>
        <v>48948.35686</v>
      </c>
      <c r="H14" s="47">
        <f t="shared" ref="H14:K14" si="3">SUM(H20,H26)</f>
        <v>132348.17436</v>
      </c>
      <c r="I14" s="47">
        <f>SUM(I20,I26)</f>
        <v>71857.091010000004</v>
      </c>
      <c r="J14" s="47">
        <f t="shared" si="3"/>
        <v>131403.70071999999</v>
      </c>
      <c r="K14" s="48">
        <f t="shared" si="3"/>
        <v>104321.72524</v>
      </c>
    </row>
    <row r="15" spans="1:11" ht="15" x14ac:dyDescent="0.25">
      <c r="A15" s="126"/>
      <c r="B15" s="155"/>
      <c r="C15" s="159"/>
      <c r="D15" s="152"/>
      <c r="E15" s="11" t="s">
        <v>2</v>
      </c>
      <c r="F15" s="49">
        <f t="shared" si="1"/>
        <v>0</v>
      </c>
      <c r="G15" s="13">
        <f t="shared" ref="G15:K19" si="4">SUM(G21,G27)</f>
        <v>0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29">
        <f t="shared" si="4"/>
        <v>0</v>
      </c>
    </row>
    <row r="16" spans="1:11" ht="15" x14ac:dyDescent="0.25">
      <c r="A16" s="126"/>
      <c r="B16" s="155"/>
      <c r="C16" s="159"/>
      <c r="D16" s="152"/>
      <c r="E16" s="12" t="s">
        <v>76</v>
      </c>
      <c r="F16" s="51">
        <f t="shared" si="1"/>
        <v>0</v>
      </c>
      <c r="G16" s="52">
        <f t="shared" si="4"/>
        <v>0</v>
      </c>
      <c r="H16" s="53">
        <f t="shared" si="4"/>
        <v>0</v>
      </c>
      <c r="I16" s="53">
        <f t="shared" si="4"/>
        <v>0</v>
      </c>
      <c r="J16" s="53">
        <f t="shared" si="4"/>
        <v>0</v>
      </c>
      <c r="K16" s="54">
        <f t="shared" si="4"/>
        <v>0</v>
      </c>
    </row>
    <row r="17" spans="1:11" ht="15" x14ac:dyDescent="0.25">
      <c r="A17" s="126"/>
      <c r="B17" s="155"/>
      <c r="C17" s="159"/>
      <c r="D17" s="152"/>
      <c r="E17" s="11" t="s">
        <v>3</v>
      </c>
      <c r="F17" s="51">
        <f t="shared" si="1"/>
        <v>26191.143169999999</v>
      </c>
      <c r="G17" s="52">
        <f t="shared" si="4"/>
        <v>0</v>
      </c>
      <c r="H17" s="53">
        <f t="shared" si="4"/>
        <v>8875.1245799999997</v>
      </c>
      <c r="I17" s="53">
        <f t="shared" si="4"/>
        <v>17316.01859</v>
      </c>
      <c r="J17" s="53">
        <f t="shared" si="4"/>
        <v>0</v>
      </c>
      <c r="K17" s="54">
        <f t="shared" si="4"/>
        <v>0</v>
      </c>
    </row>
    <row r="18" spans="1:11" ht="15" x14ac:dyDescent="0.25">
      <c r="A18" s="126"/>
      <c r="B18" s="155"/>
      <c r="C18" s="159"/>
      <c r="D18" s="152"/>
      <c r="E18" s="11" t="s">
        <v>4</v>
      </c>
      <c r="F18" s="51">
        <f t="shared" si="1"/>
        <v>462687.90502000001</v>
      </c>
      <c r="G18" s="52">
        <f t="shared" si="4"/>
        <v>48948.35686</v>
      </c>
      <c r="H18" s="53">
        <f t="shared" si="4"/>
        <v>123473.04978</v>
      </c>
      <c r="I18" s="53">
        <f t="shared" si="4"/>
        <v>54541.072419999997</v>
      </c>
      <c r="J18" s="53">
        <f t="shared" si="4"/>
        <v>131403.70071999999</v>
      </c>
      <c r="K18" s="54">
        <f t="shared" si="4"/>
        <v>104321.72524</v>
      </c>
    </row>
    <row r="19" spans="1:11" ht="15" x14ac:dyDescent="0.25">
      <c r="A19" s="127"/>
      <c r="B19" s="156"/>
      <c r="C19" s="160"/>
      <c r="D19" s="153"/>
      <c r="E19" s="6" t="s">
        <v>5</v>
      </c>
      <c r="F19" s="55">
        <f t="shared" si="1"/>
        <v>0</v>
      </c>
      <c r="G19" s="56">
        <f t="shared" si="4"/>
        <v>0</v>
      </c>
      <c r="H19" s="57">
        <f t="shared" si="4"/>
        <v>0</v>
      </c>
      <c r="I19" s="57">
        <f t="shared" si="4"/>
        <v>0</v>
      </c>
      <c r="J19" s="57">
        <f t="shared" si="4"/>
        <v>0</v>
      </c>
      <c r="K19" s="58">
        <f t="shared" si="4"/>
        <v>0</v>
      </c>
    </row>
    <row r="20" spans="1:11" ht="15" customHeight="1" x14ac:dyDescent="0.25">
      <c r="A20" s="141" t="s">
        <v>55</v>
      </c>
      <c r="B20" s="144" t="s">
        <v>19</v>
      </c>
      <c r="C20" s="170" t="s">
        <v>108</v>
      </c>
      <c r="D20" s="133" t="s">
        <v>37</v>
      </c>
      <c r="E20" s="50" t="s">
        <v>1</v>
      </c>
      <c r="F20" s="59">
        <f t="shared" si="1"/>
        <v>381540.40390000003</v>
      </c>
      <c r="G20" s="60">
        <f>SUM(G21:G25)</f>
        <v>32811.454810000003</v>
      </c>
      <c r="H20" s="61">
        <f t="shared" ref="H20:K20" si="5">SUM(H21:H25)</f>
        <v>102654.4501</v>
      </c>
      <c r="I20" s="61">
        <f t="shared" si="5"/>
        <v>39218.633029999997</v>
      </c>
      <c r="J20" s="61">
        <f t="shared" si="5"/>
        <v>116968.92071999999</v>
      </c>
      <c r="K20" s="62">
        <f t="shared" si="5"/>
        <v>89886.945240000001</v>
      </c>
    </row>
    <row r="21" spans="1:11" ht="15" customHeight="1" x14ac:dyDescent="0.25">
      <c r="A21" s="142"/>
      <c r="B21" s="145"/>
      <c r="C21" s="171"/>
      <c r="D21" s="134"/>
      <c r="E21" s="15" t="s">
        <v>2</v>
      </c>
      <c r="F21" s="63">
        <f t="shared" si="1"/>
        <v>0</v>
      </c>
      <c r="G21" s="64">
        <v>0</v>
      </c>
      <c r="H21" s="65">
        <v>0</v>
      </c>
      <c r="I21" s="65">
        <v>0</v>
      </c>
      <c r="J21" s="65">
        <v>0</v>
      </c>
      <c r="K21" s="66">
        <v>0</v>
      </c>
    </row>
    <row r="22" spans="1:11" ht="15" customHeight="1" x14ac:dyDescent="0.25">
      <c r="A22" s="142"/>
      <c r="B22" s="145"/>
      <c r="C22" s="171"/>
      <c r="D22" s="134"/>
      <c r="E22" s="16" t="s">
        <v>75</v>
      </c>
      <c r="F22" s="63">
        <f t="shared" si="1"/>
        <v>0</v>
      </c>
      <c r="G22" s="64">
        <v>0</v>
      </c>
      <c r="H22" s="65">
        <v>0</v>
      </c>
      <c r="I22" s="65">
        <v>0</v>
      </c>
      <c r="J22" s="65">
        <v>0</v>
      </c>
      <c r="K22" s="66">
        <v>0</v>
      </c>
    </row>
    <row r="23" spans="1:11" ht="15" customHeight="1" x14ac:dyDescent="0.25">
      <c r="A23" s="142"/>
      <c r="B23" s="145"/>
      <c r="C23" s="171"/>
      <c r="D23" s="134"/>
      <c r="E23" s="15" t="s">
        <v>3</v>
      </c>
      <c r="F23" s="63">
        <f t="shared" si="1"/>
        <v>0</v>
      </c>
      <c r="G23" s="64">
        <v>0</v>
      </c>
      <c r="H23" s="65">
        <v>0</v>
      </c>
      <c r="I23" s="65">
        <v>0</v>
      </c>
      <c r="J23" s="65">
        <v>0</v>
      </c>
      <c r="K23" s="66">
        <v>0</v>
      </c>
    </row>
    <row r="24" spans="1:11" ht="15" customHeight="1" x14ac:dyDescent="0.25">
      <c r="A24" s="142"/>
      <c r="B24" s="145"/>
      <c r="C24" s="171"/>
      <c r="D24" s="134"/>
      <c r="E24" s="15" t="s">
        <v>4</v>
      </c>
      <c r="F24" s="63">
        <f t="shared" si="1"/>
        <v>381540.40390000003</v>
      </c>
      <c r="G24" s="64">
        <f>12275.43239+23836.542-10737.76837+3021.31437+6000+17892-19788.31437+344.4-32.15121</f>
        <v>32811.454810000003</v>
      </c>
      <c r="H24" s="65">
        <f>101475.38764+1179.06246</f>
        <v>102654.4501</v>
      </c>
      <c r="I24" s="65">
        <v>39218.633029999997</v>
      </c>
      <c r="J24" s="65">
        <f>116968.92072</f>
        <v>116968.92071999999</v>
      </c>
      <c r="K24" s="66">
        <f>89886.94524</f>
        <v>89886.945240000001</v>
      </c>
    </row>
    <row r="25" spans="1:11" ht="15" customHeight="1" x14ac:dyDescent="0.25">
      <c r="A25" s="143"/>
      <c r="B25" s="146"/>
      <c r="C25" s="185"/>
      <c r="D25" s="150"/>
      <c r="E25" s="17" t="s">
        <v>5</v>
      </c>
      <c r="F25" s="67">
        <f t="shared" si="1"/>
        <v>0</v>
      </c>
      <c r="G25" s="68">
        <v>0</v>
      </c>
      <c r="H25" s="69">
        <v>0</v>
      </c>
      <c r="I25" s="69">
        <v>0</v>
      </c>
      <c r="J25" s="69">
        <v>0</v>
      </c>
      <c r="K25" s="70">
        <v>0</v>
      </c>
    </row>
    <row r="26" spans="1:11" ht="15" customHeight="1" x14ac:dyDescent="0.25">
      <c r="A26" s="141" t="s">
        <v>59</v>
      </c>
      <c r="B26" s="144" t="s">
        <v>80</v>
      </c>
      <c r="C26" s="170" t="s">
        <v>108</v>
      </c>
      <c r="D26" s="133" t="s">
        <v>12</v>
      </c>
      <c r="E26" s="50" t="s">
        <v>1</v>
      </c>
      <c r="F26" s="59">
        <f t="shared" si="1"/>
        <v>107338.64429</v>
      </c>
      <c r="G26" s="60">
        <f>SUM(G27:G31)</f>
        <v>16136.902050000001</v>
      </c>
      <c r="H26" s="61">
        <f t="shared" ref="H26:K26" si="6">SUM(H27:H31)</f>
        <v>29693.724259999999</v>
      </c>
      <c r="I26" s="61">
        <f t="shared" si="6"/>
        <v>32638.457979999999</v>
      </c>
      <c r="J26" s="61">
        <f t="shared" si="6"/>
        <v>14434.78</v>
      </c>
      <c r="K26" s="62">
        <f t="shared" si="6"/>
        <v>14434.78</v>
      </c>
    </row>
    <row r="27" spans="1:11" ht="15" customHeight="1" x14ac:dyDescent="0.25">
      <c r="A27" s="142"/>
      <c r="B27" s="145"/>
      <c r="C27" s="171"/>
      <c r="D27" s="134"/>
      <c r="E27" s="15" t="s">
        <v>2</v>
      </c>
      <c r="F27" s="63">
        <f t="shared" si="1"/>
        <v>0</v>
      </c>
      <c r="G27" s="64">
        <v>0</v>
      </c>
      <c r="H27" s="65">
        <v>0</v>
      </c>
      <c r="I27" s="65">
        <v>0</v>
      </c>
      <c r="J27" s="65">
        <v>0</v>
      </c>
      <c r="K27" s="66">
        <v>0</v>
      </c>
    </row>
    <row r="28" spans="1:11" ht="15" customHeight="1" x14ac:dyDescent="0.25">
      <c r="A28" s="142"/>
      <c r="B28" s="145"/>
      <c r="C28" s="171"/>
      <c r="D28" s="134"/>
      <c r="E28" s="16" t="s">
        <v>75</v>
      </c>
      <c r="F28" s="63">
        <f t="shared" si="1"/>
        <v>0</v>
      </c>
      <c r="G28" s="64">
        <v>0</v>
      </c>
      <c r="H28" s="65">
        <v>0</v>
      </c>
      <c r="I28" s="65">
        <v>0</v>
      </c>
      <c r="J28" s="65">
        <v>0</v>
      </c>
      <c r="K28" s="66">
        <v>0</v>
      </c>
    </row>
    <row r="29" spans="1:11" ht="15" customHeight="1" x14ac:dyDescent="0.25">
      <c r="A29" s="142"/>
      <c r="B29" s="145"/>
      <c r="C29" s="171"/>
      <c r="D29" s="134"/>
      <c r="E29" s="15" t="s">
        <v>3</v>
      </c>
      <c r="F29" s="63">
        <f t="shared" si="1"/>
        <v>26191.143169999999</v>
      </c>
      <c r="G29" s="64">
        <v>0</v>
      </c>
      <c r="H29" s="65">
        <f>3924.45+4950.67458</f>
        <v>8875.1245799999997</v>
      </c>
      <c r="I29" s="65">
        <f>17316.01859</f>
        <v>17316.01859</v>
      </c>
      <c r="J29" s="65">
        <v>0</v>
      </c>
      <c r="K29" s="66">
        <v>0</v>
      </c>
    </row>
    <row r="30" spans="1:11" ht="15" customHeight="1" x14ac:dyDescent="0.25">
      <c r="A30" s="142"/>
      <c r="B30" s="145"/>
      <c r="C30" s="171"/>
      <c r="D30" s="134"/>
      <c r="E30" s="15" t="s">
        <v>4</v>
      </c>
      <c r="F30" s="63">
        <f t="shared" si="1"/>
        <v>81147.501120000001</v>
      </c>
      <c r="G30" s="64">
        <f>9296.2288+2428.47383+4412.19942</f>
        <v>16136.902050000001</v>
      </c>
      <c r="H30" s="65">
        <f>13517.97+7040.06786+260.56182</f>
        <v>20818.599679999999</v>
      </c>
      <c r="I30" s="65">
        <f>14411.07+911.36939-911.36939+240.13+493.49217+177.74722</f>
        <v>15322.439389999998</v>
      </c>
      <c r="J30" s="65">
        <f>14434.78</f>
        <v>14434.78</v>
      </c>
      <c r="K30" s="66">
        <f>14434.78</f>
        <v>14434.78</v>
      </c>
    </row>
    <row r="31" spans="1:11" ht="19.5" customHeight="1" thickBot="1" x14ac:dyDescent="0.3">
      <c r="A31" s="168"/>
      <c r="B31" s="169"/>
      <c r="C31" s="172"/>
      <c r="D31" s="135"/>
      <c r="E31" s="22" t="s">
        <v>5</v>
      </c>
      <c r="F31" s="71">
        <f t="shared" si="1"/>
        <v>0</v>
      </c>
      <c r="G31" s="72">
        <v>0</v>
      </c>
      <c r="H31" s="73">
        <v>0</v>
      </c>
      <c r="I31" s="73">
        <v>0</v>
      </c>
      <c r="J31" s="73">
        <v>0</v>
      </c>
      <c r="K31" s="74">
        <v>0</v>
      </c>
    </row>
    <row r="32" spans="1:11" ht="15" customHeight="1" x14ac:dyDescent="0.25">
      <c r="A32" s="125" t="s">
        <v>54</v>
      </c>
      <c r="B32" s="154" t="s">
        <v>71</v>
      </c>
      <c r="C32" s="158" t="s">
        <v>122</v>
      </c>
      <c r="D32" s="151" t="s">
        <v>12</v>
      </c>
      <c r="E32" s="44" t="s">
        <v>1</v>
      </c>
      <c r="F32" s="75">
        <f t="shared" si="1"/>
        <v>20629.125319999999</v>
      </c>
      <c r="G32" s="76">
        <f>SUM(G33:G37)</f>
        <v>1E-3</v>
      </c>
      <c r="H32" s="77">
        <f t="shared" ref="H32:K32" si="7">SUM(H33:H37)</f>
        <v>1878.4493199999997</v>
      </c>
      <c r="I32" s="77">
        <f t="shared" si="7"/>
        <v>18750.674999999999</v>
      </c>
      <c r="J32" s="77">
        <f t="shared" si="7"/>
        <v>0</v>
      </c>
      <c r="K32" s="78">
        <f t="shared" si="7"/>
        <v>0</v>
      </c>
    </row>
    <row r="33" spans="1:11" ht="15" customHeight="1" x14ac:dyDescent="0.25">
      <c r="A33" s="126"/>
      <c r="B33" s="155"/>
      <c r="C33" s="159"/>
      <c r="D33" s="152"/>
      <c r="E33" s="11" t="s">
        <v>2</v>
      </c>
      <c r="F33" s="51">
        <f t="shared" si="1"/>
        <v>0</v>
      </c>
      <c r="G33" s="52">
        <v>0</v>
      </c>
      <c r="H33" s="53">
        <v>0</v>
      </c>
      <c r="I33" s="53">
        <v>0</v>
      </c>
      <c r="J33" s="53">
        <v>0</v>
      </c>
      <c r="K33" s="54">
        <v>0</v>
      </c>
    </row>
    <row r="34" spans="1:11" ht="15" customHeight="1" x14ac:dyDescent="0.25">
      <c r="A34" s="126"/>
      <c r="B34" s="155"/>
      <c r="C34" s="159"/>
      <c r="D34" s="152"/>
      <c r="E34" s="12" t="s">
        <v>75</v>
      </c>
      <c r="F34" s="51">
        <f t="shared" si="1"/>
        <v>0</v>
      </c>
      <c r="G34" s="52">
        <v>0</v>
      </c>
      <c r="H34" s="53">
        <v>0</v>
      </c>
      <c r="I34" s="53">
        <v>0</v>
      </c>
      <c r="J34" s="53">
        <v>0</v>
      </c>
      <c r="K34" s="54">
        <v>0</v>
      </c>
    </row>
    <row r="35" spans="1:11" ht="15" customHeight="1" x14ac:dyDescent="0.25">
      <c r="A35" s="126"/>
      <c r="B35" s="155"/>
      <c r="C35" s="159"/>
      <c r="D35" s="152"/>
      <c r="E35" s="11" t="s">
        <v>3</v>
      </c>
      <c r="F35" s="51">
        <f t="shared" si="1"/>
        <v>0</v>
      </c>
      <c r="G35" s="52">
        <v>0</v>
      </c>
      <c r="H35" s="53">
        <v>0</v>
      </c>
      <c r="I35" s="53">
        <v>0</v>
      </c>
      <c r="J35" s="53">
        <v>0</v>
      </c>
      <c r="K35" s="54">
        <v>0</v>
      </c>
    </row>
    <row r="36" spans="1:11" ht="15" customHeight="1" x14ac:dyDescent="0.25">
      <c r="A36" s="126"/>
      <c r="B36" s="155"/>
      <c r="C36" s="159"/>
      <c r="D36" s="152"/>
      <c r="E36" s="11" t="s">
        <v>4</v>
      </c>
      <c r="F36" s="51">
        <f t="shared" si="1"/>
        <v>20629.125319999999</v>
      </c>
      <c r="G36" s="52">
        <v>1E-3</v>
      </c>
      <c r="H36" s="53">
        <f>6274.70007-4396.25075</f>
        <v>1878.4493199999997</v>
      </c>
      <c r="I36" s="53">
        <f>18750.675</f>
        <v>18750.674999999999</v>
      </c>
      <c r="J36" s="53">
        <v>0</v>
      </c>
      <c r="K36" s="54">
        <v>0</v>
      </c>
    </row>
    <row r="37" spans="1:11" ht="15" customHeight="1" thickBot="1" x14ac:dyDescent="0.3">
      <c r="A37" s="166"/>
      <c r="B37" s="167"/>
      <c r="C37" s="184"/>
      <c r="D37" s="192"/>
      <c r="E37" s="23" t="s">
        <v>5</v>
      </c>
      <c r="F37" s="79">
        <f t="shared" si="1"/>
        <v>0</v>
      </c>
      <c r="G37" s="80">
        <v>0</v>
      </c>
      <c r="H37" s="81">
        <v>0</v>
      </c>
      <c r="I37" s="81">
        <v>0</v>
      </c>
      <c r="J37" s="81">
        <v>0</v>
      </c>
      <c r="K37" s="82">
        <v>0</v>
      </c>
    </row>
    <row r="38" spans="1:11" ht="15" customHeight="1" x14ac:dyDescent="0.25">
      <c r="A38" s="125" t="s">
        <v>79</v>
      </c>
      <c r="B38" s="154" t="s">
        <v>107</v>
      </c>
      <c r="C38" s="136" t="s">
        <v>121</v>
      </c>
      <c r="D38" s="151" t="s">
        <v>12</v>
      </c>
      <c r="E38" s="44" t="s">
        <v>1</v>
      </c>
      <c r="F38" s="75">
        <f t="shared" si="1"/>
        <v>1405432.71</v>
      </c>
      <c r="G38" s="76">
        <f>SUM(G39:G43)</f>
        <v>1350000</v>
      </c>
      <c r="H38" s="77">
        <f t="shared" ref="H38:K38" si="8">SUM(H39:H43)</f>
        <v>55432.71</v>
      </c>
      <c r="I38" s="77">
        <f t="shared" si="8"/>
        <v>0</v>
      </c>
      <c r="J38" s="77">
        <f t="shared" si="8"/>
        <v>0</v>
      </c>
      <c r="K38" s="78">
        <f t="shared" si="8"/>
        <v>0</v>
      </c>
    </row>
    <row r="39" spans="1:11" ht="15" customHeight="1" x14ac:dyDescent="0.25">
      <c r="A39" s="126"/>
      <c r="B39" s="155"/>
      <c r="C39" s="137"/>
      <c r="D39" s="152"/>
      <c r="E39" s="11" t="s">
        <v>2</v>
      </c>
      <c r="F39" s="51">
        <f t="shared" si="1"/>
        <v>0</v>
      </c>
      <c r="G39" s="52">
        <v>0</v>
      </c>
      <c r="H39" s="53">
        <v>0</v>
      </c>
      <c r="I39" s="53">
        <v>0</v>
      </c>
      <c r="J39" s="53">
        <v>0</v>
      </c>
      <c r="K39" s="54">
        <v>0</v>
      </c>
    </row>
    <row r="40" spans="1:11" ht="15" customHeight="1" x14ac:dyDescent="0.25">
      <c r="A40" s="126"/>
      <c r="B40" s="155"/>
      <c r="C40" s="137"/>
      <c r="D40" s="152"/>
      <c r="E40" s="12" t="s">
        <v>75</v>
      </c>
      <c r="F40" s="51">
        <f t="shared" si="1"/>
        <v>1405377.2772900001</v>
      </c>
      <c r="G40" s="52">
        <v>1350000</v>
      </c>
      <c r="H40" s="53">
        <v>55377.277289999998</v>
      </c>
      <c r="I40" s="53">
        <v>0</v>
      </c>
      <c r="J40" s="53">
        <v>0</v>
      </c>
      <c r="K40" s="54">
        <v>0</v>
      </c>
    </row>
    <row r="41" spans="1:11" ht="15" customHeight="1" x14ac:dyDescent="0.25">
      <c r="A41" s="126"/>
      <c r="B41" s="155"/>
      <c r="C41" s="137"/>
      <c r="D41" s="152"/>
      <c r="E41" s="11" t="s">
        <v>3</v>
      </c>
      <c r="F41" s="51">
        <f t="shared" si="1"/>
        <v>0</v>
      </c>
      <c r="G41" s="52">
        <v>0</v>
      </c>
      <c r="H41" s="53">
        <v>0</v>
      </c>
      <c r="I41" s="53">
        <v>0</v>
      </c>
      <c r="J41" s="53">
        <v>0</v>
      </c>
      <c r="K41" s="54">
        <v>0</v>
      </c>
    </row>
    <row r="42" spans="1:11" ht="15" customHeight="1" x14ac:dyDescent="0.25">
      <c r="A42" s="126"/>
      <c r="B42" s="155"/>
      <c r="C42" s="137"/>
      <c r="D42" s="152"/>
      <c r="E42" s="11" t="s">
        <v>4</v>
      </c>
      <c r="F42" s="51">
        <f t="shared" si="1"/>
        <v>55.43271</v>
      </c>
      <c r="G42" s="52">
        <v>0</v>
      </c>
      <c r="H42" s="53">
        <v>55.43271</v>
      </c>
      <c r="I42" s="53">
        <v>0</v>
      </c>
      <c r="J42" s="53">
        <v>0</v>
      </c>
      <c r="K42" s="54">
        <v>0</v>
      </c>
    </row>
    <row r="43" spans="1:11" ht="15" customHeight="1" thickBot="1" x14ac:dyDescent="0.3">
      <c r="A43" s="166"/>
      <c r="B43" s="167"/>
      <c r="C43" s="195"/>
      <c r="D43" s="192"/>
      <c r="E43" s="23" t="s">
        <v>5</v>
      </c>
      <c r="F43" s="79">
        <f t="shared" si="1"/>
        <v>0</v>
      </c>
      <c r="G43" s="80">
        <v>0</v>
      </c>
      <c r="H43" s="81">
        <v>0</v>
      </c>
      <c r="I43" s="81">
        <v>0</v>
      </c>
      <c r="J43" s="81">
        <v>0</v>
      </c>
      <c r="K43" s="82">
        <v>0</v>
      </c>
    </row>
    <row r="44" spans="1:11" ht="15" customHeight="1" x14ac:dyDescent="0.25">
      <c r="A44" s="125" t="s">
        <v>87</v>
      </c>
      <c r="B44" s="154" t="s">
        <v>85</v>
      </c>
      <c r="C44" s="136" t="s">
        <v>121</v>
      </c>
      <c r="D44" s="151" t="s">
        <v>86</v>
      </c>
      <c r="E44" s="44" t="s">
        <v>1</v>
      </c>
      <c r="F44" s="75">
        <f t="shared" si="1"/>
        <v>57708.923179999998</v>
      </c>
      <c r="G44" s="76">
        <f>SUM(G45:G49)</f>
        <v>55843.381869999997</v>
      </c>
      <c r="H44" s="77">
        <f t="shared" ref="H44:K44" si="9">SUM(H45:H49)</f>
        <v>1865.5413100000001</v>
      </c>
      <c r="I44" s="77">
        <f t="shared" si="9"/>
        <v>0</v>
      </c>
      <c r="J44" s="77">
        <f t="shared" si="9"/>
        <v>0</v>
      </c>
      <c r="K44" s="78">
        <f t="shared" si="9"/>
        <v>0</v>
      </c>
    </row>
    <row r="45" spans="1:11" ht="15" customHeight="1" x14ac:dyDescent="0.25">
      <c r="A45" s="126"/>
      <c r="B45" s="155"/>
      <c r="C45" s="137"/>
      <c r="D45" s="152"/>
      <c r="E45" s="11" t="s">
        <v>2</v>
      </c>
      <c r="F45" s="51">
        <f t="shared" si="1"/>
        <v>57708.923179999998</v>
      </c>
      <c r="G45" s="52">
        <v>55843.381869999997</v>
      </c>
      <c r="H45" s="53">
        <v>1865.5413100000001</v>
      </c>
      <c r="I45" s="53">
        <v>0</v>
      </c>
      <c r="J45" s="53">
        <v>0</v>
      </c>
      <c r="K45" s="54">
        <v>0</v>
      </c>
    </row>
    <row r="46" spans="1:11" ht="15" customHeight="1" x14ac:dyDescent="0.25">
      <c r="A46" s="126"/>
      <c r="B46" s="155"/>
      <c r="C46" s="137"/>
      <c r="D46" s="152"/>
      <c r="E46" s="12" t="s">
        <v>75</v>
      </c>
      <c r="F46" s="51">
        <f t="shared" si="1"/>
        <v>0</v>
      </c>
      <c r="G46" s="52">
        <v>0</v>
      </c>
      <c r="H46" s="53">
        <v>0</v>
      </c>
      <c r="I46" s="53">
        <v>0</v>
      </c>
      <c r="J46" s="53">
        <v>0</v>
      </c>
      <c r="K46" s="54">
        <v>0</v>
      </c>
    </row>
    <row r="47" spans="1:11" ht="15" customHeight="1" x14ac:dyDescent="0.25">
      <c r="A47" s="126"/>
      <c r="B47" s="155"/>
      <c r="C47" s="137"/>
      <c r="D47" s="152"/>
      <c r="E47" s="11" t="s">
        <v>3</v>
      </c>
      <c r="F47" s="51">
        <f t="shared" si="1"/>
        <v>0</v>
      </c>
      <c r="G47" s="52">
        <v>0</v>
      </c>
      <c r="H47" s="53">
        <v>0</v>
      </c>
      <c r="I47" s="53">
        <v>0</v>
      </c>
      <c r="J47" s="53">
        <v>0</v>
      </c>
      <c r="K47" s="54">
        <v>0</v>
      </c>
    </row>
    <row r="48" spans="1:11" ht="15" customHeight="1" x14ac:dyDescent="0.25">
      <c r="A48" s="126"/>
      <c r="B48" s="155"/>
      <c r="C48" s="137"/>
      <c r="D48" s="152"/>
      <c r="E48" s="11" t="s">
        <v>4</v>
      </c>
      <c r="F48" s="51">
        <f t="shared" si="1"/>
        <v>0</v>
      </c>
      <c r="G48" s="52">
        <v>0</v>
      </c>
      <c r="H48" s="53">
        <v>0</v>
      </c>
      <c r="I48" s="53">
        <v>0</v>
      </c>
      <c r="J48" s="53">
        <v>0</v>
      </c>
      <c r="K48" s="54">
        <v>0</v>
      </c>
    </row>
    <row r="49" spans="1:11" ht="21.75" customHeight="1" thickBot="1" x14ac:dyDescent="0.3">
      <c r="A49" s="174"/>
      <c r="B49" s="175"/>
      <c r="C49" s="194"/>
      <c r="D49" s="190"/>
      <c r="E49" s="34" t="s">
        <v>5</v>
      </c>
      <c r="F49" s="83">
        <f t="shared" si="1"/>
        <v>0</v>
      </c>
      <c r="G49" s="84">
        <v>0</v>
      </c>
      <c r="H49" s="85">
        <v>0</v>
      </c>
      <c r="I49" s="85">
        <v>0</v>
      </c>
      <c r="J49" s="85">
        <v>0</v>
      </c>
      <c r="K49" s="86">
        <v>0</v>
      </c>
    </row>
    <row r="50" spans="1:11" thickTop="1" x14ac:dyDescent="0.25">
      <c r="A50" s="112" t="s">
        <v>67</v>
      </c>
      <c r="B50" s="115" t="s">
        <v>68</v>
      </c>
      <c r="C50" s="118" t="s">
        <v>108</v>
      </c>
      <c r="D50" s="121" t="s">
        <v>37</v>
      </c>
      <c r="E50" s="37" t="s">
        <v>1</v>
      </c>
      <c r="F50" s="87">
        <f t="shared" si="1"/>
        <v>1749361.0450019501</v>
      </c>
      <c r="G50" s="88">
        <f>SUM(G56,G92,G98,G128)</f>
        <v>164025.90690195002</v>
      </c>
      <c r="H50" s="89">
        <f t="shared" ref="H50:K50" si="10">SUM(H56,H92,H98,H128)</f>
        <v>582258.11653999996</v>
      </c>
      <c r="I50" s="89">
        <f t="shared" si="10"/>
        <v>432773.71935000003</v>
      </c>
      <c r="J50" s="89">
        <f t="shared" si="10"/>
        <v>291285.91839999997</v>
      </c>
      <c r="K50" s="90">
        <f t="shared" si="10"/>
        <v>279017.38381000003</v>
      </c>
    </row>
    <row r="51" spans="1:11" ht="15" x14ac:dyDescent="0.25">
      <c r="A51" s="113"/>
      <c r="B51" s="116"/>
      <c r="C51" s="119"/>
      <c r="D51" s="122"/>
      <c r="E51" s="7" t="s">
        <v>2</v>
      </c>
      <c r="F51" s="91">
        <f t="shared" si="1"/>
        <v>0</v>
      </c>
      <c r="G51" s="92">
        <f t="shared" ref="G51:K55" si="11">SUM(G57,G93,G99,G129)</f>
        <v>0</v>
      </c>
      <c r="H51" s="93">
        <f t="shared" si="11"/>
        <v>0</v>
      </c>
      <c r="I51" s="93">
        <f t="shared" si="11"/>
        <v>0</v>
      </c>
      <c r="J51" s="93">
        <f t="shared" si="11"/>
        <v>0</v>
      </c>
      <c r="K51" s="94">
        <f t="shared" si="11"/>
        <v>0</v>
      </c>
    </row>
    <row r="52" spans="1:11" ht="15" x14ac:dyDescent="0.25">
      <c r="A52" s="113"/>
      <c r="B52" s="116"/>
      <c r="C52" s="119"/>
      <c r="D52" s="122"/>
      <c r="E52" s="8" t="s">
        <v>75</v>
      </c>
      <c r="F52" s="91">
        <f t="shared" si="1"/>
        <v>105126.91786</v>
      </c>
      <c r="G52" s="92">
        <f t="shared" si="11"/>
        <v>0</v>
      </c>
      <c r="H52" s="93">
        <f t="shared" si="11"/>
        <v>64901.108930000002</v>
      </c>
      <c r="I52" s="93">
        <f t="shared" si="11"/>
        <v>40225.808929999999</v>
      </c>
      <c r="J52" s="93">
        <f t="shared" si="11"/>
        <v>0</v>
      </c>
      <c r="K52" s="94">
        <f t="shared" si="11"/>
        <v>0</v>
      </c>
    </row>
    <row r="53" spans="1:11" ht="15" x14ac:dyDescent="0.25">
      <c r="A53" s="113"/>
      <c r="B53" s="116"/>
      <c r="C53" s="119"/>
      <c r="D53" s="122"/>
      <c r="E53" s="7" t="s">
        <v>3</v>
      </c>
      <c r="F53" s="91">
        <f t="shared" si="1"/>
        <v>74804.816999999995</v>
      </c>
      <c r="G53" s="92">
        <f t="shared" si="11"/>
        <v>1855.68</v>
      </c>
      <c r="H53" s="93">
        <f t="shared" si="11"/>
        <v>1853.172</v>
      </c>
      <c r="I53" s="93">
        <f t="shared" si="11"/>
        <v>1852.452</v>
      </c>
      <c r="J53" s="93">
        <f t="shared" si="11"/>
        <v>1852.452</v>
      </c>
      <c r="K53" s="94">
        <f t="shared" si="11"/>
        <v>67391.061000000002</v>
      </c>
    </row>
    <row r="54" spans="1:11" ht="15" x14ac:dyDescent="0.25">
      <c r="A54" s="113"/>
      <c r="B54" s="116"/>
      <c r="C54" s="119"/>
      <c r="D54" s="122"/>
      <c r="E54" s="7" t="s">
        <v>4</v>
      </c>
      <c r="F54" s="91">
        <f t="shared" si="1"/>
        <v>1569429.3101419501</v>
      </c>
      <c r="G54" s="92">
        <f t="shared" si="11"/>
        <v>162170.22690195002</v>
      </c>
      <c r="H54" s="93">
        <f t="shared" si="11"/>
        <v>515503.83560999995</v>
      </c>
      <c r="I54" s="93">
        <f t="shared" si="11"/>
        <v>390695.45842000004</v>
      </c>
      <c r="J54" s="93">
        <f t="shared" si="11"/>
        <v>289433.46639999998</v>
      </c>
      <c r="K54" s="94">
        <f t="shared" si="11"/>
        <v>211626.32281000001</v>
      </c>
    </row>
    <row r="55" spans="1:11" ht="21" customHeight="1" thickBot="1" x14ac:dyDescent="0.3">
      <c r="A55" s="129"/>
      <c r="B55" s="128"/>
      <c r="C55" s="157"/>
      <c r="D55" s="124"/>
      <c r="E55" s="18" t="s">
        <v>5</v>
      </c>
      <c r="F55" s="95">
        <f t="shared" si="1"/>
        <v>0</v>
      </c>
      <c r="G55" s="96">
        <f t="shared" si="11"/>
        <v>0</v>
      </c>
      <c r="H55" s="97">
        <f t="shared" si="11"/>
        <v>0</v>
      </c>
      <c r="I55" s="97">
        <f t="shared" si="11"/>
        <v>0</v>
      </c>
      <c r="J55" s="97">
        <f t="shared" si="11"/>
        <v>0</v>
      </c>
      <c r="K55" s="98">
        <f t="shared" si="11"/>
        <v>0</v>
      </c>
    </row>
    <row r="56" spans="1:11" ht="15" customHeight="1" x14ac:dyDescent="0.25">
      <c r="A56" s="162" t="s">
        <v>20</v>
      </c>
      <c r="B56" s="164" t="s">
        <v>34</v>
      </c>
      <c r="C56" s="182" t="s">
        <v>108</v>
      </c>
      <c r="D56" s="139" t="s">
        <v>37</v>
      </c>
      <c r="E56" s="44" t="s">
        <v>1</v>
      </c>
      <c r="F56" s="75">
        <f t="shared" si="1"/>
        <v>258474.75770999998</v>
      </c>
      <c r="G56" s="76">
        <f>SUM(G62,G68,G74,G80,G86)</f>
        <v>79328.226160000006</v>
      </c>
      <c r="H56" s="77">
        <f t="shared" ref="H56:K56" si="12">SUM(H62,H68,H74,H80,H86)</f>
        <v>117197.19911</v>
      </c>
      <c r="I56" s="77">
        <f t="shared" si="12"/>
        <v>51599.021419999983</v>
      </c>
      <c r="J56" s="77">
        <f t="shared" si="12"/>
        <v>5105.3224099999852</v>
      </c>
      <c r="K56" s="78">
        <f t="shared" si="12"/>
        <v>5244.9886099999921</v>
      </c>
    </row>
    <row r="57" spans="1:11" ht="15" customHeight="1" x14ac:dyDescent="0.25">
      <c r="A57" s="163"/>
      <c r="B57" s="165"/>
      <c r="C57" s="183"/>
      <c r="D57" s="140"/>
      <c r="E57" s="11" t="s">
        <v>2</v>
      </c>
      <c r="F57" s="51">
        <f t="shared" si="1"/>
        <v>0</v>
      </c>
      <c r="G57" s="52">
        <f t="shared" ref="G57:K61" si="13">SUM(G63,G69,G75,G81,G87)</f>
        <v>0</v>
      </c>
      <c r="H57" s="53">
        <f t="shared" si="13"/>
        <v>0</v>
      </c>
      <c r="I57" s="53">
        <f t="shared" si="13"/>
        <v>0</v>
      </c>
      <c r="J57" s="53">
        <f t="shared" si="13"/>
        <v>0</v>
      </c>
      <c r="K57" s="54">
        <f t="shared" si="13"/>
        <v>0</v>
      </c>
    </row>
    <row r="58" spans="1:11" ht="15" customHeight="1" x14ac:dyDescent="0.25">
      <c r="A58" s="163"/>
      <c r="B58" s="165"/>
      <c r="C58" s="183"/>
      <c r="D58" s="140"/>
      <c r="E58" s="12" t="s">
        <v>75</v>
      </c>
      <c r="F58" s="51">
        <f t="shared" si="1"/>
        <v>105126.91786</v>
      </c>
      <c r="G58" s="52">
        <f t="shared" si="13"/>
        <v>0</v>
      </c>
      <c r="H58" s="53">
        <f t="shared" si="13"/>
        <v>64901.108930000002</v>
      </c>
      <c r="I58" s="53">
        <f t="shared" si="13"/>
        <v>40225.808929999999</v>
      </c>
      <c r="J58" s="53">
        <f t="shared" si="13"/>
        <v>0</v>
      </c>
      <c r="K58" s="54">
        <f t="shared" si="13"/>
        <v>0</v>
      </c>
    </row>
    <row r="59" spans="1:11" ht="15" customHeight="1" x14ac:dyDescent="0.25">
      <c r="A59" s="163"/>
      <c r="B59" s="165"/>
      <c r="C59" s="183"/>
      <c r="D59" s="140"/>
      <c r="E59" s="11" t="s">
        <v>3</v>
      </c>
      <c r="F59" s="51">
        <f t="shared" si="1"/>
        <v>9266.2080000000005</v>
      </c>
      <c r="G59" s="52">
        <f t="shared" si="13"/>
        <v>1855.68</v>
      </c>
      <c r="H59" s="53">
        <f t="shared" si="13"/>
        <v>1853.172</v>
      </c>
      <c r="I59" s="53">
        <f t="shared" si="13"/>
        <v>1852.452</v>
      </c>
      <c r="J59" s="53">
        <f t="shared" si="13"/>
        <v>1852.452</v>
      </c>
      <c r="K59" s="54">
        <f t="shared" si="13"/>
        <v>1852.452</v>
      </c>
    </row>
    <row r="60" spans="1:11" ht="15" customHeight="1" x14ac:dyDescent="0.25">
      <c r="A60" s="163"/>
      <c r="B60" s="165"/>
      <c r="C60" s="183"/>
      <c r="D60" s="140"/>
      <c r="E60" s="11" t="s">
        <v>4</v>
      </c>
      <c r="F60" s="51">
        <f t="shared" si="1"/>
        <v>144081.63184999992</v>
      </c>
      <c r="G60" s="52">
        <f t="shared" si="13"/>
        <v>77472.546159999998</v>
      </c>
      <c r="H60" s="53">
        <f t="shared" si="13"/>
        <v>50442.918179999993</v>
      </c>
      <c r="I60" s="53">
        <f t="shared" si="13"/>
        <v>9520.7604899999806</v>
      </c>
      <c r="J60" s="53">
        <f t="shared" si="13"/>
        <v>3252.870409999985</v>
      </c>
      <c r="K60" s="54">
        <f t="shared" si="13"/>
        <v>3392.5366099999919</v>
      </c>
    </row>
    <row r="61" spans="1:11" ht="15" customHeight="1" x14ac:dyDescent="0.25">
      <c r="A61" s="163"/>
      <c r="B61" s="165"/>
      <c r="C61" s="183"/>
      <c r="D61" s="140"/>
      <c r="E61" s="6" t="s">
        <v>5</v>
      </c>
      <c r="F61" s="55">
        <f t="shared" si="1"/>
        <v>0</v>
      </c>
      <c r="G61" s="56">
        <f t="shared" si="13"/>
        <v>0</v>
      </c>
      <c r="H61" s="57">
        <f t="shared" si="13"/>
        <v>0</v>
      </c>
      <c r="I61" s="57">
        <f t="shared" si="13"/>
        <v>0</v>
      </c>
      <c r="J61" s="57">
        <f t="shared" si="13"/>
        <v>0</v>
      </c>
      <c r="K61" s="58">
        <f t="shared" si="13"/>
        <v>0</v>
      </c>
    </row>
    <row r="62" spans="1:11" ht="15" customHeight="1" x14ac:dyDescent="0.25">
      <c r="A62" s="173" t="s">
        <v>21</v>
      </c>
      <c r="B62" s="181" t="s">
        <v>114</v>
      </c>
      <c r="C62" s="191" t="s">
        <v>108</v>
      </c>
      <c r="D62" s="177" t="s">
        <v>37</v>
      </c>
      <c r="E62" s="50" t="s">
        <v>1</v>
      </c>
      <c r="F62" s="59">
        <f t="shared" si="1"/>
        <v>65640.53416999997</v>
      </c>
      <c r="G62" s="60">
        <f>SUM(G63:G67)</f>
        <v>49841.487760000004</v>
      </c>
      <c r="H62" s="61">
        <f t="shared" ref="H62:K62" si="14">SUM(H63:H67)</f>
        <v>6551.1213799999996</v>
      </c>
      <c r="I62" s="61">
        <f t="shared" si="14"/>
        <v>2602.5180099999816</v>
      </c>
      <c r="J62" s="61">
        <f t="shared" si="14"/>
        <v>3252.870409999985</v>
      </c>
      <c r="K62" s="62">
        <f t="shared" si="14"/>
        <v>3392.5366099999919</v>
      </c>
    </row>
    <row r="63" spans="1:11" ht="15" customHeight="1" x14ac:dyDescent="0.25">
      <c r="A63" s="173"/>
      <c r="B63" s="181"/>
      <c r="C63" s="191"/>
      <c r="D63" s="177"/>
      <c r="E63" s="15" t="s">
        <v>2</v>
      </c>
      <c r="F63" s="63">
        <f t="shared" si="1"/>
        <v>0</v>
      </c>
      <c r="G63" s="64">
        <v>0</v>
      </c>
      <c r="H63" s="65">
        <v>0</v>
      </c>
      <c r="I63" s="65">
        <v>0</v>
      </c>
      <c r="J63" s="65">
        <v>0</v>
      </c>
      <c r="K63" s="66">
        <v>0</v>
      </c>
    </row>
    <row r="64" spans="1:11" ht="15" customHeight="1" x14ac:dyDescent="0.25">
      <c r="A64" s="173"/>
      <c r="B64" s="181"/>
      <c r="C64" s="191"/>
      <c r="D64" s="177"/>
      <c r="E64" s="16" t="s">
        <v>75</v>
      </c>
      <c r="F64" s="63">
        <f t="shared" si="1"/>
        <v>0</v>
      </c>
      <c r="G64" s="64">
        <v>0</v>
      </c>
      <c r="H64" s="65">
        <v>0</v>
      </c>
      <c r="I64" s="65">
        <v>0</v>
      </c>
      <c r="J64" s="65">
        <v>0</v>
      </c>
      <c r="K64" s="66">
        <v>0</v>
      </c>
    </row>
    <row r="65" spans="1:11" ht="15" customHeight="1" x14ac:dyDescent="0.25">
      <c r="A65" s="173"/>
      <c r="B65" s="181"/>
      <c r="C65" s="191"/>
      <c r="D65" s="177"/>
      <c r="E65" s="15" t="s">
        <v>3</v>
      </c>
      <c r="F65" s="63">
        <f t="shared" si="1"/>
        <v>0</v>
      </c>
      <c r="G65" s="64">
        <v>0</v>
      </c>
      <c r="H65" s="65">
        <v>0</v>
      </c>
      <c r="I65" s="65">
        <v>0</v>
      </c>
      <c r="J65" s="65">
        <v>0</v>
      </c>
      <c r="K65" s="66">
        <v>0</v>
      </c>
    </row>
    <row r="66" spans="1:11" ht="15" customHeight="1" x14ac:dyDescent="0.25">
      <c r="A66" s="173"/>
      <c r="B66" s="181"/>
      <c r="C66" s="191"/>
      <c r="D66" s="177"/>
      <c r="E66" s="15" t="s">
        <v>4</v>
      </c>
      <c r="F66" s="63">
        <f t="shared" si="1"/>
        <v>65640.53416999997</v>
      </c>
      <c r="G66" s="64">
        <f>1600+4500+31379.15533+1945.6+12800+1142.752+9456.22043-12800-182.24</f>
        <v>49841.487760000004</v>
      </c>
      <c r="H66" s="65">
        <f>6299.065+317.02246-6616.08746+6551.12138</f>
        <v>6551.1213799999996</v>
      </c>
      <c r="I66" s="65">
        <f>244513.71821-224323.13844-17588.06176</f>
        <v>2602.5180099999816</v>
      </c>
      <c r="J66" s="65">
        <f>245164.07061-224323.13844-17588.06176</f>
        <v>3252.870409999985</v>
      </c>
      <c r="K66" s="66">
        <f>169476.48441-148495.88604-17588.06176</f>
        <v>3392.5366099999919</v>
      </c>
    </row>
    <row r="67" spans="1:11" ht="15" customHeight="1" x14ac:dyDescent="0.25">
      <c r="A67" s="173"/>
      <c r="B67" s="181"/>
      <c r="C67" s="191"/>
      <c r="D67" s="177"/>
      <c r="E67" s="17" t="s">
        <v>5</v>
      </c>
      <c r="F67" s="67">
        <f t="shared" si="1"/>
        <v>0</v>
      </c>
      <c r="G67" s="68">
        <v>0</v>
      </c>
      <c r="H67" s="69">
        <v>0</v>
      </c>
      <c r="I67" s="69">
        <v>0</v>
      </c>
      <c r="J67" s="69">
        <v>0</v>
      </c>
      <c r="K67" s="70">
        <v>0</v>
      </c>
    </row>
    <row r="68" spans="1:11" ht="15" customHeight="1" x14ac:dyDescent="0.25">
      <c r="A68" s="141" t="s">
        <v>23</v>
      </c>
      <c r="B68" s="144" t="s">
        <v>105</v>
      </c>
      <c r="C68" s="147" t="s">
        <v>120</v>
      </c>
      <c r="D68" s="133" t="s">
        <v>12</v>
      </c>
      <c r="E68" s="50" t="s">
        <v>1</v>
      </c>
      <c r="F68" s="59">
        <f t="shared" si="1"/>
        <v>105232.15002</v>
      </c>
      <c r="G68" s="60">
        <f>SUM(G69:G73)</f>
        <v>0</v>
      </c>
      <c r="H68" s="61">
        <f t="shared" ref="H68:K68" si="15">SUM(H69:H73)</f>
        <v>64966.07501</v>
      </c>
      <c r="I68" s="61">
        <f t="shared" si="15"/>
        <v>40266.07501</v>
      </c>
      <c r="J68" s="61">
        <f t="shared" si="15"/>
        <v>0</v>
      </c>
      <c r="K68" s="62">
        <f t="shared" si="15"/>
        <v>0</v>
      </c>
    </row>
    <row r="69" spans="1:11" ht="15" customHeight="1" x14ac:dyDescent="0.25">
      <c r="A69" s="142"/>
      <c r="B69" s="145"/>
      <c r="C69" s="148"/>
      <c r="D69" s="134"/>
      <c r="E69" s="15" t="s">
        <v>2</v>
      </c>
      <c r="F69" s="63">
        <f t="shared" si="1"/>
        <v>0</v>
      </c>
      <c r="G69" s="64">
        <v>0</v>
      </c>
      <c r="H69" s="65">
        <v>0</v>
      </c>
      <c r="I69" s="65">
        <v>0</v>
      </c>
      <c r="J69" s="65">
        <v>0</v>
      </c>
      <c r="K69" s="66">
        <v>0</v>
      </c>
    </row>
    <row r="70" spans="1:11" ht="15" customHeight="1" x14ac:dyDescent="0.25">
      <c r="A70" s="142"/>
      <c r="B70" s="145"/>
      <c r="C70" s="148"/>
      <c r="D70" s="134"/>
      <c r="E70" s="16" t="s">
        <v>75</v>
      </c>
      <c r="F70" s="63">
        <f t="shared" si="1"/>
        <v>105126.91786</v>
      </c>
      <c r="G70" s="64">
        <v>0</v>
      </c>
      <c r="H70" s="65">
        <v>64901.108930000002</v>
      </c>
      <c r="I70" s="65">
        <f>40225.80893</f>
        <v>40225.808929999999</v>
      </c>
      <c r="J70" s="65">
        <v>0</v>
      </c>
      <c r="K70" s="66">
        <v>0</v>
      </c>
    </row>
    <row r="71" spans="1:11" ht="15" customHeight="1" x14ac:dyDescent="0.25">
      <c r="A71" s="142"/>
      <c r="B71" s="145"/>
      <c r="C71" s="148"/>
      <c r="D71" s="134"/>
      <c r="E71" s="15" t="s">
        <v>3</v>
      </c>
      <c r="F71" s="63">
        <f t="shared" si="1"/>
        <v>0</v>
      </c>
      <c r="G71" s="64">
        <v>0</v>
      </c>
      <c r="H71" s="65">
        <v>0</v>
      </c>
      <c r="I71" s="65">
        <v>0</v>
      </c>
      <c r="J71" s="65">
        <v>0</v>
      </c>
      <c r="K71" s="66">
        <v>0</v>
      </c>
    </row>
    <row r="72" spans="1:11" ht="15" customHeight="1" x14ac:dyDescent="0.25">
      <c r="A72" s="142"/>
      <c r="B72" s="145"/>
      <c r="C72" s="148"/>
      <c r="D72" s="134"/>
      <c r="E72" s="15" t="s">
        <v>4</v>
      </c>
      <c r="F72" s="63">
        <f t="shared" si="1"/>
        <v>105.23216000000015</v>
      </c>
      <c r="G72" s="64">
        <v>0</v>
      </c>
      <c r="H72" s="65">
        <f>69.43319+992.03681-1061.47+6616.08746-6551.12138</f>
        <v>64.966080000000147</v>
      </c>
      <c r="I72" s="65">
        <f>40.26608</f>
        <v>40.266080000000002</v>
      </c>
      <c r="J72" s="65">
        <v>0</v>
      </c>
      <c r="K72" s="66">
        <v>0</v>
      </c>
    </row>
    <row r="73" spans="1:11" ht="15" customHeight="1" x14ac:dyDescent="0.25">
      <c r="A73" s="143"/>
      <c r="B73" s="146"/>
      <c r="C73" s="149"/>
      <c r="D73" s="150"/>
      <c r="E73" s="17" t="s">
        <v>5</v>
      </c>
      <c r="F73" s="67">
        <f t="shared" ref="F73:F136" si="16">SUM(G73:K73)</f>
        <v>0</v>
      </c>
      <c r="G73" s="68">
        <v>0</v>
      </c>
      <c r="H73" s="69">
        <v>0</v>
      </c>
      <c r="I73" s="69">
        <v>0</v>
      </c>
      <c r="J73" s="69">
        <v>0</v>
      </c>
      <c r="K73" s="70">
        <v>0</v>
      </c>
    </row>
    <row r="74" spans="1:11" ht="15" customHeight="1" x14ac:dyDescent="0.25">
      <c r="A74" s="141" t="s">
        <v>64</v>
      </c>
      <c r="B74" s="144" t="s">
        <v>22</v>
      </c>
      <c r="C74" s="147" t="s">
        <v>122</v>
      </c>
      <c r="D74" s="133" t="s">
        <v>12</v>
      </c>
      <c r="E74" s="50" t="s">
        <v>1</v>
      </c>
      <c r="F74" s="59">
        <f t="shared" si="16"/>
        <v>6258.1048000000001</v>
      </c>
      <c r="G74" s="60">
        <f>SUM(G75:G79)</f>
        <v>3405.0583999999999</v>
      </c>
      <c r="H74" s="61">
        <f t="shared" ref="H74:K74" si="17">SUM(H75:H79)</f>
        <v>1061.47</v>
      </c>
      <c r="I74" s="61">
        <f t="shared" si="17"/>
        <v>1791.5763999999999</v>
      </c>
      <c r="J74" s="61">
        <f t="shared" si="17"/>
        <v>0</v>
      </c>
      <c r="K74" s="62">
        <f t="shared" si="17"/>
        <v>0</v>
      </c>
    </row>
    <row r="75" spans="1:11" ht="15" customHeight="1" x14ac:dyDescent="0.25">
      <c r="A75" s="142"/>
      <c r="B75" s="145"/>
      <c r="C75" s="148"/>
      <c r="D75" s="134"/>
      <c r="E75" s="15" t="s">
        <v>2</v>
      </c>
      <c r="F75" s="63">
        <f t="shared" si="16"/>
        <v>0</v>
      </c>
      <c r="G75" s="64">
        <v>0</v>
      </c>
      <c r="H75" s="65">
        <v>0</v>
      </c>
      <c r="I75" s="65">
        <v>0</v>
      </c>
      <c r="J75" s="65">
        <v>0</v>
      </c>
      <c r="K75" s="66">
        <v>0</v>
      </c>
    </row>
    <row r="76" spans="1:11" ht="15" customHeight="1" x14ac:dyDescent="0.25">
      <c r="A76" s="142"/>
      <c r="B76" s="145"/>
      <c r="C76" s="148"/>
      <c r="D76" s="134"/>
      <c r="E76" s="16" t="s">
        <v>75</v>
      </c>
      <c r="F76" s="63">
        <f t="shared" si="16"/>
        <v>0</v>
      </c>
      <c r="G76" s="64">
        <v>0</v>
      </c>
      <c r="H76" s="65">
        <v>0</v>
      </c>
      <c r="I76" s="65">
        <v>0</v>
      </c>
      <c r="J76" s="65">
        <v>0</v>
      </c>
      <c r="K76" s="66">
        <v>0</v>
      </c>
    </row>
    <row r="77" spans="1:11" ht="15" customHeight="1" x14ac:dyDescent="0.25">
      <c r="A77" s="142"/>
      <c r="B77" s="145"/>
      <c r="C77" s="148"/>
      <c r="D77" s="134"/>
      <c r="E77" s="15" t="s">
        <v>3</v>
      </c>
      <c r="F77" s="63">
        <f t="shared" si="16"/>
        <v>0</v>
      </c>
      <c r="G77" s="64">
        <v>0</v>
      </c>
      <c r="H77" s="65">
        <v>0</v>
      </c>
      <c r="I77" s="65">
        <v>0</v>
      </c>
      <c r="J77" s="65">
        <v>0</v>
      </c>
      <c r="K77" s="66">
        <v>0</v>
      </c>
    </row>
    <row r="78" spans="1:11" ht="15" customHeight="1" x14ac:dyDescent="0.25">
      <c r="A78" s="142"/>
      <c r="B78" s="145"/>
      <c r="C78" s="148"/>
      <c r="D78" s="134"/>
      <c r="E78" s="15" t="s">
        <v>4</v>
      </c>
      <c r="F78" s="63">
        <f t="shared" si="16"/>
        <v>6258.1048000000001</v>
      </c>
      <c r="G78" s="64">
        <f>243.12+493.2384+3000-3000+2680-11.3</f>
        <v>3405.0583999999999</v>
      </c>
      <c r="H78" s="65">
        <f>2031.47-2031.47+1061.47</f>
        <v>1061.47</v>
      </c>
      <c r="I78" s="65">
        <f>1791.5764</f>
        <v>1791.5763999999999</v>
      </c>
      <c r="J78" s="65">
        <v>0</v>
      </c>
      <c r="K78" s="66">
        <v>0</v>
      </c>
    </row>
    <row r="79" spans="1:11" ht="15" customHeight="1" x14ac:dyDescent="0.25">
      <c r="A79" s="143"/>
      <c r="B79" s="146"/>
      <c r="C79" s="149"/>
      <c r="D79" s="150"/>
      <c r="E79" s="17" t="s">
        <v>5</v>
      </c>
      <c r="F79" s="67">
        <f t="shared" si="16"/>
        <v>0</v>
      </c>
      <c r="G79" s="68">
        <v>0</v>
      </c>
      <c r="H79" s="69">
        <v>0</v>
      </c>
      <c r="I79" s="69">
        <v>0</v>
      </c>
      <c r="J79" s="69">
        <v>0</v>
      </c>
      <c r="K79" s="70">
        <v>0</v>
      </c>
    </row>
    <row r="80" spans="1:11" ht="15" customHeight="1" x14ac:dyDescent="0.25">
      <c r="A80" s="141" t="s">
        <v>24</v>
      </c>
      <c r="B80" s="144" t="s">
        <v>41</v>
      </c>
      <c r="C80" s="170" t="s">
        <v>108</v>
      </c>
      <c r="D80" s="133" t="s">
        <v>12</v>
      </c>
      <c r="E80" s="50" t="s">
        <v>1</v>
      </c>
      <c r="F80" s="59">
        <f t="shared" si="16"/>
        <v>9266.2080000000005</v>
      </c>
      <c r="G80" s="60">
        <f>SUM(G81:G85)</f>
        <v>1855.68</v>
      </c>
      <c r="H80" s="61">
        <f t="shared" ref="H80:K80" si="18">SUM(H81:H85)</f>
        <v>1853.172</v>
      </c>
      <c r="I80" s="61">
        <f t="shared" si="18"/>
        <v>1852.452</v>
      </c>
      <c r="J80" s="61">
        <f t="shared" si="18"/>
        <v>1852.452</v>
      </c>
      <c r="K80" s="62">
        <f t="shared" si="18"/>
        <v>1852.452</v>
      </c>
    </row>
    <row r="81" spans="1:11" ht="15" customHeight="1" x14ac:dyDescent="0.25">
      <c r="A81" s="142"/>
      <c r="B81" s="145"/>
      <c r="C81" s="171"/>
      <c r="D81" s="134"/>
      <c r="E81" s="15" t="s">
        <v>2</v>
      </c>
      <c r="F81" s="63">
        <f t="shared" si="16"/>
        <v>0</v>
      </c>
      <c r="G81" s="64">
        <v>0</v>
      </c>
      <c r="H81" s="65">
        <v>0</v>
      </c>
      <c r="I81" s="65">
        <v>0</v>
      </c>
      <c r="J81" s="65">
        <v>0</v>
      </c>
      <c r="K81" s="66">
        <v>0</v>
      </c>
    </row>
    <row r="82" spans="1:11" ht="15" customHeight="1" x14ac:dyDescent="0.25">
      <c r="A82" s="142"/>
      <c r="B82" s="145"/>
      <c r="C82" s="171"/>
      <c r="D82" s="134"/>
      <c r="E82" s="16" t="s">
        <v>75</v>
      </c>
      <c r="F82" s="63">
        <f t="shared" si="16"/>
        <v>0</v>
      </c>
      <c r="G82" s="64">
        <v>0</v>
      </c>
      <c r="H82" s="65">
        <v>0</v>
      </c>
      <c r="I82" s="65">
        <v>0</v>
      </c>
      <c r="J82" s="65">
        <v>0</v>
      </c>
      <c r="K82" s="66">
        <v>0</v>
      </c>
    </row>
    <row r="83" spans="1:11" ht="15" customHeight="1" x14ac:dyDescent="0.25">
      <c r="A83" s="142"/>
      <c r="B83" s="145"/>
      <c r="C83" s="171"/>
      <c r="D83" s="134"/>
      <c r="E83" s="15" t="s">
        <v>3</v>
      </c>
      <c r="F83" s="63">
        <f t="shared" si="16"/>
        <v>9266.2080000000005</v>
      </c>
      <c r="G83" s="64">
        <v>1855.68</v>
      </c>
      <c r="H83" s="65">
        <v>1853.172</v>
      </c>
      <c r="I83" s="65">
        <v>1852.452</v>
      </c>
      <c r="J83" s="65">
        <v>1852.452</v>
      </c>
      <c r="K83" s="66">
        <v>1852.452</v>
      </c>
    </row>
    <row r="84" spans="1:11" ht="15" customHeight="1" x14ac:dyDescent="0.25">
      <c r="A84" s="142"/>
      <c r="B84" s="145"/>
      <c r="C84" s="171"/>
      <c r="D84" s="134"/>
      <c r="E84" s="15" t="s">
        <v>4</v>
      </c>
      <c r="F84" s="63">
        <f t="shared" si="16"/>
        <v>0</v>
      </c>
      <c r="G84" s="64">
        <v>0</v>
      </c>
      <c r="H84" s="65">
        <v>0</v>
      </c>
      <c r="I84" s="65">
        <v>0</v>
      </c>
      <c r="J84" s="65">
        <v>0</v>
      </c>
      <c r="K84" s="66">
        <v>0</v>
      </c>
    </row>
    <row r="85" spans="1:11" ht="15" customHeight="1" x14ac:dyDescent="0.25">
      <c r="A85" s="143"/>
      <c r="B85" s="146"/>
      <c r="C85" s="185"/>
      <c r="D85" s="150"/>
      <c r="E85" s="17" t="s">
        <v>5</v>
      </c>
      <c r="F85" s="67">
        <f t="shared" si="16"/>
        <v>0</v>
      </c>
      <c r="G85" s="68">
        <v>0</v>
      </c>
      <c r="H85" s="69">
        <v>0</v>
      </c>
      <c r="I85" s="69">
        <v>0</v>
      </c>
      <c r="J85" s="69">
        <v>0</v>
      </c>
      <c r="K85" s="70">
        <v>0</v>
      </c>
    </row>
    <row r="86" spans="1:11" ht="15" customHeight="1" x14ac:dyDescent="0.25">
      <c r="A86" s="141" t="s">
        <v>106</v>
      </c>
      <c r="B86" s="144" t="s">
        <v>25</v>
      </c>
      <c r="C86" s="147" t="s">
        <v>122</v>
      </c>
      <c r="D86" s="133" t="s">
        <v>12</v>
      </c>
      <c r="E86" s="50" t="s">
        <v>1</v>
      </c>
      <c r="F86" s="59">
        <f t="shared" si="16"/>
        <v>72077.760719999991</v>
      </c>
      <c r="G86" s="60">
        <f>SUM(G87:G91)</f>
        <v>24226</v>
      </c>
      <c r="H86" s="61">
        <f t="shared" ref="H86:K86" si="19">SUM(H87:H91)</f>
        <v>42765.360719999997</v>
      </c>
      <c r="I86" s="61">
        <f t="shared" si="19"/>
        <v>5086.3999999999996</v>
      </c>
      <c r="J86" s="61">
        <f t="shared" si="19"/>
        <v>0</v>
      </c>
      <c r="K86" s="62">
        <f t="shared" si="19"/>
        <v>0</v>
      </c>
    </row>
    <row r="87" spans="1:11" ht="15" customHeight="1" x14ac:dyDescent="0.25">
      <c r="A87" s="142"/>
      <c r="B87" s="145"/>
      <c r="C87" s="148"/>
      <c r="D87" s="134"/>
      <c r="E87" s="15" t="s">
        <v>2</v>
      </c>
      <c r="F87" s="63">
        <f t="shared" si="16"/>
        <v>0</v>
      </c>
      <c r="G87" s="64">
        <v>0</v>
      </c>
      <c r="H87" s="65">
        <v>0</v>
      </c>
      <c r="I87" s="65">
        <v>0</v>
      </c>
      <c r="J87" s="65">
        <v>0</v>
      </c>
      <c r="K87" s="66">
        <v>0</v>
      </c>
    </row>
    <row r="88" spans="1:11" ht="15" customHeight="1" x14ac:dyDescent="0.25">
      <c r="A88" s="142"/>
      <c r="B88" s="145"/>
      <c r="C88" s="148"/>
      <c r="D88" s="134"/>
      <c r="E88" s="16" t="s">
        <v>75</v>
      </c>
      <c r="F88" s="63">
        <f t="shared" si="16"/>
        <v>0</v>
      </c>
      <c r="G88" s="64">
        <v>0</v>
      </c>
      <c r="H88" s="65">
        <v>0</v>
      </c>
      <c r="I88" s="65">
        <v>0</v>
      </c>
      <c r="J88" s="65">
        <v>0</v>
      </c>
      <c r="K88" s="66">
        <v>0</v>
      </c>
    </row>
    <row r="89" spans="1:11" ht="15" customHeight="1" x14ac:dyDescent="0.25">
      <c r="A89" s="142"/>
      <c r="B89" s="145" t="s">
        <v>9</v>
      </c>
      <c r="C89" s="148"/>
      <c r="D89" s="134"/>
      <c r="E89" s="15" t="s">
        <v>3</v>
      </c>
      <c r="F89" s="63">
        <f t="shared" si="16"/>
        <v>0</v>
      </c>
      <c r="G89" s="64">
        <v>0</v>
      </c>
      <c r="H89" s="65">
        <v>0</v>
      </c>
      <c r="I89" s="65">
        <v>0</v>
      </c>
      <c r="J89" s="65">
        <v>0</v>
      </c>
      <c r="K89" s="66">
        <v>0</v>
      </c>
    </row>
    <row r="90" spans="1:11" ht="15" customHeight="1" x14ac:dyDescent="0.25">
      <c r="A90" s="142"/>
      <c r="B90" s="145"/>
      <c r="C90" s="148"/>
      <c r="D90" s="134"/>
      <c r="E90" s="15" t="s">
        <v>4</v>
      </c>
      <c r="F90" s="63">
        <f t="shared" si="16"/>
        <v>72077.760719999991</v>
      </c>
      <c r="G90" s="64">
        <f>3685+2235+18288+18</f>
        <v>24226</v>
      </c>
      <c r="H90" s="65">
        <v>42765.360719999997</v>
      </c>
      <c r="I90" s="65">
        <v>5086.3999999999996</v>
      </c>
      <c r="J90" s="65">
        <v>0</v>
      </c>
      <c r="K90" s="66">
        <v>0</v>
      </c>
    </row>
    <row r="91" spans="1:11" ht="15" customHeight="1" thickBot="1" x14ac:dyDescent="0.3">
      <c r="A91" s="189"/>
      <c r="B91" s="188"/>
      <c r="C91" s="176"/>
      <c r="D91" s="193"/>
      <c r="E91" s="21" t="s">
        <v>5</v>
      </c>
      <c r="F91" s="99">
        <f t="shared" si="16"/>
        <v>0</v>
      </c>
      <c r="G91" s="100">
        <v>0</v>
      </c>
      <c r="H91" s="101">
        <v>0</v>
      </c>
      <c r="I91" s="101">
        <v>0</v>
      </c>
      <c r="J91" s="101">
        <v>0</v>
      </c>
      <c r="K91" s="102">
        <v>0</v>
      </c>
    </row>
    <row r="92" spans="1:11" ht="15" customHeight="1" x14ac:dyDescent="0.25">
      <c r="A92" s="125" t="s">
        <v>56</v>
      </c>
      <c r="B92" s="154" t="s">
        <v>60</v>
      </c>
      <c r="C92" s="158" t="s">
        <v>108</v>
      </c>
      <c r="D92" s="151" t="s">
        <v>37</v>
      </c>
      <c r="E92" s="44" t="s">
        <v>1</v>
      </c>
      <c r="F92" s="75">
        <f t="shared" si="16"/>
        <v>1193782.2920319501</v>
      </c>
      <c r="G92" s="76">
        <f>SUM(G93:G97)</f>
        <v>44841.008521950011</v>
      </c>
      <c r="H92" s="77">
        <f t="shared" ref="H92:K92" si="20">SUM(H93:H97)</f>
        <v>387568.55987</v>
      </c>
      <c r="I92" s="77">
        <f t="shared" si="20"/>
        <v>338982.43472000008</v>
      </c>
      <c r="J92" s="77">
        <f t="shared" si="20"/>
        <v>249053.09455000001</v>
      </c>
      <c r="K92" s="78">
        <f t="shared" si="20"/>
        <v>173337.19437000001</v>
      </c>
    </row>
    <row r="93" spans="1:11" ht="15" customHeight="1" x14ac:dyDescent="0.25">
      <c r="A93" s="126"/>
      <c r="B93" s="155"/>
      <c r="C93" s="159"/>
      <c r="D93" s="152"/>
      <c r="E93" s="11" t="s">
        <v>2</v>
      </c>
      <c r="F93" s="51">
        <f t="shared" si="16"/>
        <v>0</v>
      </c>
      <c r="G93" s="52">
        <v>0</v>
      </c>
      <c r="H93" s="53">
        <v>0</v>
      </c>
      <c r="I93" s="53">
        <v>0</v>
      </c>
      <c r="J93" s="53">
        <v>0</v>
      </c>
      <c r="K93" s="54">
        <v>0</v>
      </c>
    </row>
    <row r="94" spans="1:11" ht="15" customHeight="1" x14ac:dyDescent="0.25">
      <c r="A94" s="126"/>
      <c r="B94" s="155"/>
      <c r="C94" s="159"/>
      <c r="D94" s="152"/>
      <c r="E94" s="12" t="s">
        <v>75</v>
      </c>
      <c r="F94" s="51">
        <f t="shared" si="16"/>
        <v>0</v>
      </c>
      <c r="G94" s="52">
        <v>0</v>
      </c>
      <c r="H94" s="53">
        <v>0</v>
      </c>
      <c r="I94" s="53">
        <v>0</v>
      </c>
      <c r="J94" s="53">
        <v>0</v>
      </c>
      <c r="K94" s="54">
        <v>0</v>
      </c>
    </row>
    <row r="95" spans="1:11" ht="15" customHeight="1" x14ac:dyDescent="0.25">
      <c r="A95" s="126"/>
      <c r="B95" s="155"/>
      <c r="C95" s="159"/>
      <c r="D95" s="152"/>
      <c r="E95" s="11" t="s">
        <v>3</v>
      </c>
      <c r="F95" s="51">
        <f t="shared" si="16"/>
        <v>0</v>
      </c>
      <c r="G95" s="52">
        <v>0</v>
      </c>
      <c r="H95" s="53">
        <v>0</v>
      </c>
      <c r="I95" s="53">
        <v>0</v>
      </c>
      <c r="J95" s="53">
        <v>0</v>
      </c>
      <c r="K95" s="54">
        <v>0</v>
      </c>
    </row>
    <row r="96" spans="1:11" ht="15" customHeight="1" x14ac:dyDescent="0.25">
      <c r="A96" s="126"/>
      <c r="B96" s="155"/>
      <c r="C96" s="159"/>
      <c r="D96" s="152"/>
      <c r="E96" s="11" t="s">
        <v>4</v>
      </c>
      <c r="F96" s="51">
        <f t="shared" si="16"/>
        <v>1193782.2920319501</v>
      </c>
      <c r="G96" s="52">
        <f>36912.455+1940.612+8653.64+1867.89968+132.10032-600-300-1940.612-88.1935+886.0535-3269.93145805+805.54108-151.8561-6.7</f>
        <v>44841.008521950011</v>
      </c>
      <c r="H96" s="53">
        <f>408522.91781-20954.35794</f>
        <v>387568.55987</v>
      </c>
      <c r="I96" s="53">
        <f>296675.3656+40130.8902+10983.39279-8807.21387</f>
        <v>338982.43472000008</v>
      </c>
      <c r="J96" s="53">
        <f>7141.89435+224323.13844+17588.06176</f>
        <v>249053.09455000001</v>
      </c>
      <c r="K96" s="54">
        <f>7253.24657+148495.88604+17588.06176</f>
        <v>173337.19437000001</v>
      </c>
    </row>
    <row r="97" spans="1:11" ht="15" customHeight="1" thickBot="1" x14ac:dyDescent="0.3">
      <c r="A97" s="166"/>
      <c r="B97" s="167"/>
      <c r="C97" s="184"/>
      <c r="D97" s="192"/>
      <c r="E97" s="23" t="s">
        <v>5</v>
      </c>
      <c r="F97" s="79">
        <f t="shared" si="16"/>
        <v>0</v>
      </c>
      <c r="G97" s="80">
        <v>0</v>
      </c>
      <c r="H97" s="81">
        <v>0</v>
      </c>
      <c r="I97" s="81">
        <v>0</v>
      </c>
      <c r="J97" s="81">
        <v>0</v>
      </c>
      <c r="K97" s="82">
        <v>0</v>
      </c>
    </row>
    <row r="98" spans="1:11" ht="15" customHeight="1" x14ac:dyDescent="0.25">
      <c r="A98" s="162" t="s">
        <v>26</v>
      </c>
      <c r="B98" s="164" t="s">
        <v>35</v>
      </c>
      <c r="C98" s="182" t="s">
        <v>108</v>
      </c>
      <c r="D98" s="139" t="s">
        <v>12</v>
      </c>
      <c r="E98" s="44" t="s">
        <v>1</v>
      </c>
      <c r="F98" s="75">
        <f t="shared" si="16"/>
        <v>92904.103039999987</v>
      </c>
      <c r="G98" s="76">
        <f>SUM(G104,G110,G116,G122)</f>
        <v>11231.044180000001</v>
      </c>
      <c r="H98" s="77">
        <f t="shared" ref="H98:K98" si="21">SUM(H104,H110,H116,H122)</f>
        <v>5198.8884300000009</v>
      </c>
      <c r="I98" s="77">
        <f t="shared" si="21"/>
        <v>5806.7484599999998</v>
      </c>
      <c r="J98" s="77">
        <f t="shared" si="21"/>
        <v>839.70624999999995</v>
      </c>
      <c r="K98" s="78">
        <f t="shared" si="21"/>
        <v>69827.715719999993</v>
      </c>
    </row>
    <row r="99" spans="1:11" ht="15" customHeight="1" x14ac:dyDescent="0.25">
      <c r="A99" s="163"/>
      <c r="B99" s="165"/>
      <c r="C99" s="183"/>
      <c r="D99" s="140"/>
      <c r="E99" s="11" t="s">
        <v>2</v>
      </c>
      <c r="F99" s="51">
        <f t="shared" si="16"/>
        <v>0</v>
      </c>
      <c r="G99" s="52">
        <f t="shared" ref="G99:K103" si="22">SUM(G105,G111,G117,G123)</f>
        <v>0</v>
      </c>
      <c r="H99" s="53">
        <f t="shared" si="22"/>
        <v>0</v>
      </c>
      <c r="I99" s="53">
        <f t="shared" si="22"/>
        <v>0</v>
      </c>
      <c r="J99" s="53">
        <f t="shared" si="22"/>
        <v>0</v>
      </c>
      <c r="K99" s="54">
        <f t="shared" si="22"/>
        <v>0</v>
      </c>
    </row>
    <row r="100" spans="1:11" ht="15" customHeight="1" x14ac:dyDescent="0.25">
      <c r="A100" s="163"/>
      <c r="B100" s="165"/>
      <c r="C100" s="183"/>
      <c r="D100" s="140"/>
      <c r="E100" s="12" t="s">
        <v>75</v>
      </c>
      <c r="F100" s="51">
        <f t="shared" si="16"/>
        <v>0</v>
      </c>
      <c r="G100" s="52">
        <f t="shared" si="22"/>
        <v>0</v>
      </c>
      <c r="H100" s="53">
        <f t="shared" si="22"/>
        <v>0</v>
      </c>
      <c r="I100" s="53">
        <f t="shared" si="22"/>
        <v>0</v>
      </c>
      <c r="J100" s="53">
        <f t="shared" si="22"/>
        <v>0</v>
      </c>
      <c r="K100" s="54">
        <f t="shared" si="22"/>
        <v>0</v>
      </c>
    </row>
    <row r="101" spans="1:11" ht="15" customHeight="1" x14ac:dyDescent="0.25">
      <c r="A101" s="163"/>
      <c r="B101" s="165"/>
      <c r="C101" s="183"/>
      <c r="D101" s="140"/>
      <c r="E101" s="11" t="s">
        <v>3</v>
      </c>
      <c r="F101" s="51">
        <f t="shared" si="16"/>
        <v>65538.608999999997</v>
      </c>
      <c r="G101" s="52">
        <f t="shared" si="22"/>
        <v>0</v>
      </c>
      <c r="H101" s="53">
        <f t="shared" si="22"/>
        <v>0</v>
      </c>
      <c r="I101" s="53">
        <f t="shared" si="22"/>
        <v>0</v>
      </c>
      <c r="J101" s="53">
        <f t="shared" si="22"/>
        <v>0</v>
      </c>
      <c r="K101" s="54">
        <f t="shared" si="22"/>
        <v>65538.608999999997</v>
      </c>
    </row>
    <row r="102" spans="1:11" ht="15" customHeight="1" x14ac:dyDescent="0.25">
      <c r="A102" s="163"/>
      <c r="B102" s="165"/>
      <c r="C102" s="183"/>
      <c r="D102" s="140"/>
      <c r="E102" s="11" t="s">
        <v>4</v>
      </c>
      <c r="F102" s="51">
        <f t="shared" si="16"/>
        <v>27365.494040000001</v>
      </c>
      <c r="G102" s="52">
        <f t="shared" si="22"/>
        <v>11231.044180000001</v>
      </c>
      <c r="H102" s="53">
        <f t="shared" si="22"/>
        <v>5198.8884300000009</v>
      </c>
      <c r="I102" s="53">
        <f t="shared" si="22"/>
        <v>5806.7484599999998</v>
      </c>
      <c r="J102" s="53">
        <f t="shared" si="22"/>
        <v>839.70624999999995</v>
      </c>
      <c r="K102" s="54">
        <f t="shared" si="22"/>
        <v>4289.1067199999998</v>
      </c>
    </row>
    <row r="103" spans="1:11" ht="15" customHeight="1" x14ac:dyDescent="0.25">
      <c r="A103" s="163"/>
      <c r="B103" s="165"/>
      <c r="C103" s="183"/>
      <c r="D103" s="140"/>
      <c r="E103" s="6" t="s">
        <v>5</v>
      </c>
      <c r="F103" s="55">
        <f t="shared" si="16"/>
        <v>0</v>
      </c>
      <c r="G103" s="56">
        <f t="shared" si="22"/>
        <v>0</v>
      </c>
      <c r="H103" s="57">
        <f t="shared" si="22"/>
        <v>0</v>
      </c>
      <c r="I103" s="57">
        <f t="shared" si="22"/>
        <v>0</v>
      </c>
      <c r="J103" s="57">
        <f t="shared" si="22"/>
        <v>0</v>
      </c>
      <c r="K103" s="58">
        <f t="shared" si="22"/>
        <v>0</v>
      </c>
    </row>
    <row r="104" spans="1:11" ht="15" customHeight="1" x14ac:dyDescent="0.25">
      <c r="A104" s="173" t="s">
        <v>61</v>
      </c>
      <c r="B104" s="181" t="s">
        <v>38</v>
      </c>
      <c r="C104" s="147">
        <v>2025</v>
      </c>
      <c r="D104" s="177" t="s">
        <v>12</v>
      </c>
      <c r="E104" s="50" t="s">
        <v>1</v>
      </c>
      <c r="F104" s="59">
        <f t="shared" si="16"/>
        <v>68988.00946999999</v>
      </c>
      <c r="G104" s="60">
        <f>SUM(G105:G109)</f>
        <v>0</v>
      </c>
      <c r="H104" s="61">
        <f t="shared" ref="H104:K104" si="23">SUM(H105:H109)</f>
        <v>0</v>
      </c>
      <c r="I104" s="61">
        <f t="shared" si="23"/>
        <v>0</v>
      </c>
      <c r="J104" s="61">
        <f t="shared" si="23"/>
        <v>0</v>
      </c>
      <c r="K104" s="62">
        <f t="shared" si="23"/>
        <v>68988.00946999999</v>
      </c>
    </row>
    <row r="105" spans="1:11" ht="15" customHeight="1" x14ac:dyDescent="0.25">
      <c r="A105" s="173"/>
      <c r="B105" s="181"/>
      <c r="C105" s="148"/>
      <c r="D105" s="177"/>
      <c r="E105" s="15" t="s">
        <v>2</v>
      </c>
      <c r="F105" s="63">
        <f t="shared" si="16"/>
        <v>0</v>
      </c>
      <c r="G105" s="64">
        <v>0</v>
      </c>
      <c r="H105" s="65">
        <v>0</v>
      </c>
      <c r="I105" s="65">
        <v>0</v>
      </c>
      <c r="J105" s="65">
        <v>0</v>
      </c>
      <c r="K105" s="66">
        <v>0</v>
      </c>
    </row>
    <row r="106" spans="1:11" ht="15" customHeight="1" x14ac:dyDescent="0.25">
      <c r="A106" s="173"/>
      <c r="B106" s="181"/>
      <c r="C106" s="148"/>
      <c r="D106" s="177"/>
      <c r="E106" s="16" t="s">
        <v>75</v>
      </c>
      <c r="F106" s="63">
        <f t="shared" si="16"/>
        <v>0</v>
      </c>
      <c r="G106" s="64">
        <v>0</v>
      </c>
      <c r="H106" s="65">
        <v>0</v>
      </c>
      <c r="I106" s="65">
        <v>0</v>
      </c>
      <c r="J106" s="65">
        <v>0</v>
      </c>
      <c r="K106" s="66">
        <v>0</v>
      </c>
    </row>
    <row r="107" spans="1:11" ht="15" customHeight="1" x14ac:dyDescent="0.25">
      <c r="A107" s="173"/>
      <c r="B107" s="181"/>
      <c r="C107" s="148"/>
      <c r="D107" s="177"/>
      <c r="E107" s="15" t="s">
        <v>3</v>
      </c>
      <c r="F107" s="63">
        <f t="shared" si="16"/>
        <v>65538.608999999997</v>
      </c>
      <c r="G107" s="64">
        <v>0</v>
      </c>
      <c r="H107" s="65">
        <v>0</v>
      </c>
      <c r="I107" s="65">
        <v>0</v>
      </c>
      <c r="J107" s="65">
        <v>0</v>
      </c>
      <c r="K107" s="66">
        <v>65538.608999999997</v>
      </c>
    </row>
    <row r="108" spans="1:11" ht="15" customHeight="1" x14ac:dyDescent="0.25">
      <c r="A108" s="173"/>
      <c r="B108" s="181"/>
      <c r="C108" s="148"/>
      <c r="D108" s="177"/>
      <c r="E108" s="15" t="s">
        <v>4</v>
      </c>
      <c r="F108" s="63">
        <f t="shared" si="16"/>
        <v>3449.40047</v>
      </c>
      <c r="G108" s="64">
        <v>0</v>
      </c>
      <c r="H108" s="65">
        <v>0</v>
      </c>
      <c r="I108" s="65">
        <v>0</v>
      </c>
      <c r="J108" s="65">
        <v>0</v>
      </c>
      <c r="K108" s="66">
        <v>3449.40047</v>
      </c>
    </row>
    <row r="109" spans="1:11" ht="24" customHeight="1" x14ac:dyDescent="0.25">
      <c r="A109" s="173"/>
      <c r="B109" s="181"/>
      <c r="C109" s="149"/>
      <c r="D109" s="177"/>
      <c r="E109" s="17" t="s">
        <v>5</v>
      </c>
      <c r="F109" s="67">
        <f t="shared" si="16"/>
        <v>0</v>
      </c>
      <c r="G109" s="68">
        <v>0</v>
      </c>
      <c r="H109" s="69">
        <v>0</v>
      </c>
      <c r="I109" s="69">
        <v>0</v>
      </c>
      <c r="J109" s="69">
        <v>0</v>
      </c>
      <c r="K109" s="70">
        <v>0</v>
      </c>
    </row>
    <row r="110" spans="1:11" ht="15" customHeight="1" x14ac:dyDescent="0.25">
      <c r="A110" s="141" t="s">
        <v>62</v>
      </c>
      <c r="B110" s="144" t="s">
        <v>27</v>
      </c>
      <c r="C110" s="147" t="s">
        <v>122</v>
      </c>
      <c r="D110" s="133" t="s">
        <v>12</v>
      </c>
      <c r="E110" s="50" t="s">
        <v>1</v>
      </c>
      <c r="F110" s="59">
        <f t="shared" si="16"/>
        <v>15715.819220000001</v>
      </c>
      <c r="G110" s="60">
        <f>SUM(G111:G115)</f>
        <v>6102.9665800000002</v>
      </c>
      <c r="H110" s="61">
        <f t="shared" ref="H110:K110" si="24">SUM(H111:H115)</f>
        <v>4645.8104300000005</v>
      </c>
      <c r="I110" s="61">
        <f t="shared" si="24"/>
        <v>4967.0422099999996</v>
      </c>
      <c r="J110" s="61">
        <f t="shared" si="24"/>
        <v>0</v>
      </c>
      <c r="K110" s="62">
        <f t="shared" si="24"/>
        <v>0</v>
      </c>
    </row>
    <row r="111" spans="1:11" ht="15" customHeight="1" x14ac:dyDescent="0.25">
      <c r="A111" s="142"/>
      <c r="B111" s="145"/>
      <c r="C111" s="148"/>
      <c r="D111" s="134"/>
      <c r="E111" s="15" t="s">
        <v>2</v>
      </c>
      <c r="F111" s="63">
        <f t="shared" si="16"/>
        <v>0</v>
      </c>
      <c r="G111" s="64">
        <v>0</v>
      </c>
      <c r="H111" s="65">
        <v>0</v>
      </c>
      <c r="I111" s="65">
        <v>0</v>
      </c>
      <c r="J111" s="65">
        <v>0</v>
      </c>
      <c r="K111" s="66">
        <v>0</v>
      </c>
    </row>
    <row r="112" spans="1:11" ht="15" customHeight="1" x14ac:dyDescent="0.25">
      <c r="A112" s="142"/>
      <c r="B112" s="145"/>
      <c r="C112" s="148"/>
      <c r="D112" s="134"/>
      <c r="E112" s="16" t="s">
        <v>75</v>
      </c>
      <c r="F112" s="63">
        <f t="shared" si="16"/>
        <v>0</v>
      </c>
      <c r="G112" s="64">
        <v>0</v>
      </c>
      <c r="H112" s="65">
        <v>0</v>
      </c>
      <c r="I112" s="65">
        <v>0</v>
      </c>
      <c r="J112" s="65">
        <v>0</v>
      </c>
      <c r="K112" s="66">
        <v>0</v>
      </c>
    </row>
    <row r="113" spans="1:11" ht="15" customHeight="1" x14ac:dyDescent="0.25">
      <c r="A113" s="142"/>
      <c r="B113" s="145"/>
      <c r="C113" s="148"/>
      <c r="D113" s="134"/>
      <c r="E113" s="15" t="s">
        <v>3</v>
      </c>
      <c r="F113" s="63">
        <f t="shared" si="16"/>
        <v>0</v>
      </c>
      <c r="G113" s="64">
        <v>0</v>
      </c>
      <c r="H113" s="65">
        <v>0</v>
      </c>
      <c r="I113" s="65">
        <v>0</v>
      </c>
      <c r="J113" s="65">
        <v>0</v>
      </c>
      <c r="K113" s="66">
        <v>0</v>
      </c>
    </row>
    <row r="114" spans="1:11" ht="15" customHeight="1" x14ac:dyDescent="0.25">
      <c r="A114" s="142"/>
      <c r="B114" s="145"/>
      <c r="C114" s="148"/>
      <c r="D114" s="134"/>
      <c r="E114" s="15" t="s">
        <v>4</v>
      </c>
      <c r="F114" s="63">
        <f t="shared" si="16"/>
        <v>15715.819220000001</v>
      </c>
      <c r="G114" s="64">
        <f>5886.30911+216.65747</f>
        <v>6102.9665800000002</v>
      </c>
      <c r="H114" s="65">
        <f>4645.81043</f>
        <v>4645.8104300000005</v>
      </c>
      <c r="I114" s="65">
        <f>445.5+4521.54221</f>
        <v>4967.0422099999996</v>
      </c>
      <c r="J114" s="65">
        <v>0</v>
      </c>
      <c r="K114" s="66">
        <v>0</v>
      </c>
    </row>
    <row r="115" spans="1:11" ht="15" customHeight="1" x14ac:dyDescent="0.25">
      <c r="A115" s="143"/>
      <c r="B115" s="146"/>
      <c r="C115" s="149"/>
      <c r="D115" s="150"/>
      <c r="E115" s="17" t="s">
        <v>5</v>
      </c>
      <c r="F115" s="67">
        <f t="shared" si="16"/>
        <v>0</v>
      </c>
      <c r="G115" s="68">
        <v>0</v>
      </c>
      <c r="H115" s="69">
        <v>0</v>
      </c>
      <c r="I115" s="69">
        <v>0</v>
      </c>
      <c r="J115" s="69">
        <v>0</v>
      </c>
      <c r="K115" s="70">
        <v>0</v>
      </c>
    </row>
    <row r="116" spans="1:11" ht="15" customHeight="1" x14ac:dyDescent="0.25">
      <c r="A116" s="141" t="s">
        <v>28</v>
      </c>
      <c r="B116" s="144" t="s">
        <v>29</v>
      </c>
      <c r="C116" s="170" t="s">
        <v>108</v>
      </c>
      <c r="D116" s="133" t="s">
        <v>12</v>
      </c>
      <c r="E116" s="50" t="s">
        <v>1</v>
      </c>
      <c r="F116" s="59">
        <f t="shared" si="16"/>
        <v>3625.2743499999997</v>
      </c>
      <c r="G116" s="60">
        <f>SUM(G117:G121)</f>
        <v>553.07759999999996</v>
      </c>
      <c r="H116" s="61">
        <f t="shared" ref="H116:K116" si="25">SUM(H117:H121)</f>
        <v>553.07799999999997</v>
      </c>
      <c r="I116" s="61">
        <f t="shared" si="25"/>
        <v>839.70624999999995</v>
      </c>
      <c r="J116" s="61">
        <f t="shared" si="25"/>
        <v>839.70624999999995</v>
      </c>
      <c r="K116" s="62">
        <f t="shared" si="25"/>
        <v>839.70624999999995</v>
      </c>
    </row>
    <row r="117" spans="1:11" ht="15" customHeight="1" x14ac:dyDescent="0.25">
      <c r="A117" s="142"/>
      <c r="B117" s="145"/>
      <c r="C117" s="171"/>
      <c r="D117" s="134"/>
      <c r="E117" s="15" t="s">
        <v>2</v>
      </c>
      <c r="F117" s="63">
        <f t="shared" si="16"/>
        <v>0</v>
      </c>
      <c r="G117" s="64">
        <v>0</v>
      </c>
      <c r="H117" s="65">
        <v>0</v>
      </c>
      <c r="I117" s="65">
        <v>0</v>
      </c>
      <c r="J117" s="65">
        <v>0</v>
      </c>
      <c r="K117" s="66">
        <v>0</v>
      </c>
    </row>
    <row r="118" spans="1:11" ht="15" customHeight="1" x14ac:dyDescent="0.25">
      <c r="A118" s="142"/>
      <c r="B118" s="145"/>
      <c r="C118" s="171"/>
      <c r="D118" s="134"/>
      <c r="E118" s="16" t="s">
        <v>75</v>
      </c>
      <c r="F118" s="63">
        <f t="shared" si="16"/>
        <v>0</v>
      </c>
      <c r="G118" s="64">
        <v>0</v>
      </c>
      <c r="H118" s="65">
        <v>0</v>
      </c>
      <c r="I118" s="65">
        <v>0</v>
      </c>
      <c r="J118" s="65">
        <v>0</v>
      </c>
      <c r="K118" s="66">
        <v>0</v>
      </c>
    </row>
    <row r="119" spans="1:11" ht="15" customHeight="1" x14ac:dyDescent="0.25">
      <c r="A119" s="142"/>
      <c r="B119" s="145"/>
      <c r="C119" s="171"/>
      <c r="D119" s="134"/>
      <c r="E119" s="15" t="s">
        <v>3</v>
      </c>
      <c r="F119" s="63">
        <f t="shared" si="16"/>
        <v>0</v>
      </c>
      <c r="G119" s="64">
        <v>0</v>
      </c>
      <c r="H119" s="65">
        <v>0</v>
      </c>
      <c r="I119" s="65">
        <v>0</v>
      </c>
      <c r="J119" s="65">
        <v>0</v>
      </c>
      <c r="K119" s="66">
        <v>0</v>
      </c>
    </row>
    <row r="120" spans="1:11" ht="15" customHeight="1" x14ac:dyDescent="0.25">
      <c r="A120" s="142"/>
      <c r="B120" s="145"/>
      <c r="C120" s="171"/>
      <c r="D120" s="134"/>
      <c r="E120" s="15" t="s">
        <v>4</v>
      </c>
      <c r="F120" s="63">
        <f t="shared" si="16"/>
        <v>3625.2743499999997</v>
      </c>
      <c r="G120" s="64">
        <v>553.07759999999996</v>
      </c>
      <c r="H120" s="65">
        <f>553.078</f>
        <v>553.07799999999997</v>
      </c>
      <c r="I120" s="65">
        <f>839.70625</f>
        <v>839.70624999999995</v>
      </c>
      <c r="J120" s="65">
        <f>839.70625</f>
        <v>839.70624999999995</v>
      </c>
      <c r="K120" s="66">
        <f>839.70625</f>
        <v>839.70624999999995</v>
      </c>
    </row>
    <row r="121" spans="1:11" ht="15" customHeight="1" x14ac:dyDescent="0.25">
      <c r="A121" s="143"/>
      <c r="B121" s="146"/>
      <c r="C121" s="185"/>
      <c r="D121" s="150"/>
      <c r="E121" s="17" t="s">
        <v>5</v>
      </c>
      <c r="F121" s="67">
        <f t="shared" si="16"/>
        <v>0</v>
      </c>
      <c r="G121" s="68">
        <v>0</v>
      </c>
      <c r="H121" s="69">
        <v>0</v>
      </c>
      <c r="I121" s="69">
        <v>0</v>
      </c>
      <c r="J121" s="69">
        <v>0</v>
      </c>
      <c r="K121" s="70">
        <v>0</v>
      </c>
    </row>
    <row r="122" spans="1:11" ht="15" customHeight="1" x14ac:dyDescent="0.25">
      <c r="A122" s="141" t="s">
        <v>115</v>
      </c>
      <c r="B122" s="144" t="s">
        <v>101</v>
      </c>
      <c r="C122" s="147">
        <v>2021</v>
      </c>
      <c r="D122" s="133" t="s">
        <v>86</v>
      </c>
      <c r="E122" s="50" t="s">
        <v>1</v>
      </c>
      <c r="F122" s="59">
        <f t="shared" si="16"/>
        <v>4575</v>
      </c>
      <c r="G122" s="60">
        <f>SUM(G123:G127)</f>
        <v>4575</v>
      </c>
      <c r="H122" s="61">
        <f t="shared" ref="H122:K122" si="26">SUM(H123:H127)</f>
        <v>0</v>
      </c>
      <c r="I122" s="61">
        <f t="shared" si="26"/>
        <v>0</v>
      </c>
      <c r="J122" s="61">
        <f t="shared" si="26"/>
        <v>0</v>
      </c>
      <c r="K122" s="62">
        <f t="shared" si="26"/>
        <v>0</v>
      </c>
    </row>
    <row r="123" spans="1:11" ht="15" customHeight="1" x14ac:dyDescent="0.25">
      <c r="A123" s="142"/>
      <c r="B123" s="145"/>
      <c r="C123" s="148"/>
      <c r="D123" s="134"/>
      <c r="E123" s="15" t="s">
        <v>2</v>
      </c>
      <c r="F123" s="63">
        <f t="shared" si="16"/>
        <v>0</v>
      </c>
      <c r="G123" s="64">
        <v>0</v>
      </c>
      <c r="H123" s="65">
        <v>0</v>
      </c>
      <c r="I123" s="65">
        <v>0</v>
      </c>
      <c r="J123" s="65">
        <v>0</v>
      </c>
      <c r="K123" s="66">
        <v>0</v>
      </c>
    </row>
    <row r="124" spans="1:11" ht="15" customHeight="1" x14ac:dyDescent="0.25">
      <c r="A124" s="142"/>
      <c r="B124" s="145"/>
      <c r="C124" s="148"/>
      <c r="D124" s="134"/>
      <c r="E124" s="16" t="s">
        <v>75</v>
      </c>
      <c r="F124" s="63">
        <f t="shared" si="16"/>
        <v>0</v>
      </c>
      <c r="G124" s="64">
        <v>0</v>
      </c>
      <c r="H124" s="65">
        <v>0</v>
      </c>
      <c r="I124" s="65">
        <v>0</v>
      </c>
      <c r="J124" s="65">
        <v>0</v>
      </c>
      <c r="K124" s="66">
        <v>0</v>
      </c>
    </row>
    <row r="125" spans="1:11" ht="15" customHeight="1" x14ac:dyDescent="0.25">
      <c r="A125" s="142"/>
      <c r="B125" s="145"/>
      <c r="C125" s="148"/>
      <c r="D125" s="134"/>
      <c r="E125" s="15" t="s">
        <v>3</v>
      </c>
      <c r="F125" s="63">
        <f t="shared" si="16"/>
        <v>0</v>
      </c>
      <c r="G125" s="64">
        <v>0</v>
      </c>
      <c r="H125" s="65">
        <v>0</v>
      </c>
      <c r="I125" s="65">
        <v>0</v>
      </c>
      <c r="J125" s="65">
        <v>0</v>
      </c>
      <c r="K125" s="66">
        <v>0</v>
      </c>
    </row>
    <row r="126" spans="1:11" ht="15" customHeight="1" x14ac:dyDescent="0.25">
      <c r="A126" s="142"/>
      <c r="B126" s="145"/>
      <c r="C126" s="148"/>
      <c r="D126" s="134"/>
      <c r="E126" s="15" t="s">
        <v>4</v>
      </c>
      <c r="F126" s="63">
        <f t="shared" si="16"/>
        <v>4575</v>
      </c>
      <c r="G126" s="64">
        <v>4575</v>
      </c>
      <c r="H126" s="65">
        <v>0</v>
      </c>
      <c r="I126" s="65">
        <v>0</v>
      </c>
      <c r="J126" s="65">
        <v>0</v>
      </c>
      <c r="K126" s="66">
        <v>0</v>
      </c>
    </row>
    <row r="127" spans="1:11" ht="15" customHeight="1" thickBot="1" x14ac:dyDescent="0.3">
      <c r="A127" s="189"/>
      <c r="B127" s="188"/>
      <c r="C127" s="176"/>
      <c r="D127" s="193"/>
      <c r="E127" s="21" t="s">
        <v>5</v>
      </c>
      <c r="F127" s="99">
        <f t="shared" si="16"/>
        <v>0</v>
      </c>
      <c r="G127" s="100">
        <v>0</v>
      </c>
      <c r="H127" s="101">
        <v>0</v>
      </c>
      <c r="I127" s="101">
        <v>0</v>
      </c>
      <c r="J127" s="101">
        <v>0</v>
      </c>
      <c r="K127" s="102">
        <v>0</v>
      </c>
    </row>
    <row r="128" spans="1:11" ht="15" customHeight="1" x14ac:dyDescent="0.25">
      <c r="A128" s="125" t="s">
        <v>30</v>
      </c>
      <c r="B128" s="154" t="s">
        <v>31</v>
      </c>
      <c r="C128" s="158" t="s">
        <v>108</v>
      </c>
      <c r="D128" s="151" t="s">
        <v>37</v>
      </c>
      <c r="E128" s="44" t="s">
        <v>1</v>
      </c>
      <c r="F128" s="75">
        <f t="shared" si="16"/>
        <v>204199.89222000001</v>
      </c>
      <c r="G128" s="76">
        <f>SUM(G129:G133)</f>
        <v>28625.628039999996</v>
      </c>
      <c r="H128" s="77">
        <f t="shared" ref="H128:K128" si="27">SUM(H129:H133)</f>
        <v>72293.469130000012</v>
      </c>
      <c r="I128" s="77">
        <f t="shared" si="27"/>
        <v>36385.514750000002</v>
      </c>
      <c r="J128" s="77">
        <f t="shared" si="27"/>
        <v>36287.795189999997</v>
      </c>
      <c r="K128" s="78">
        <f t="shared" si="27"/>
        <v>30607.485110000001</v>
      </c>
    </row>
    <row r="129" spans="1:11" ht="15" customHeight="1" x14ac:dyDescent="0.25">
      <c r="A129" s="126"/>
      <c r="B129" s="155"/>
      <c r="C129" s="159"/>
      <c r="D129" s="152"/>
      <c r="E129" s="11" t="s">
        <v>2</v>
      </c>
      <c r="F129" s="51">
        <f t="shared" si="16"/>
        <v>0</v>
      </c>
      <c r="G129" s="52">
        <v>0</v>
      </c>
      <c r="H129" s="53">
        <v>0</v>
      </c>
      <c r="I129" s="53">
        <v>0</v>
      </c>
      <c r="J129" s="53">
        <v>0</v>
      </c>
      <c r="K129" s="54">
        <v>0</v>
      </c>
    </row>
    <row r="130" spans="1:11" ht="15" customHeight="1" x14ac:dyDescent="0.25">
      <c r="A130" s="126"/>
      <c r="B130" s="155"/>
      <c r="C130" s="159"/>
      <c r="D130" s="152"/>
      <c r="E130" s="12" t="s">
        <v>76</v>
      </c>
      <c r="F130" s="51">
        <f t="shared" si="16"/>
        <v>0</v>
      </c>
      <c r="G130" s="52">
        <v>0</v>
      </c>
      <c r="H130" s="53">
        <v>0</v>
      </c>
      <c r="I130" s="53">
        <v>0</v>
      </c>
      <c r="J130" s="53">
        <v>0</v>
      </c>
      <c r="K130" s="54">
        <v>0</v>
      </c>
    </row>
    <row r="131" spans="1:11" ht="15" customHeight="1" x14ac:dyDescent="0.25">
      <c r="A131" s="126"/>
      <c r="B131" s="155"/>
      <c r="C131" s="159"/>
      <c r="D131" s="152"/>
      <c r="E131" s="11" t="s">
        <v>3</v>
      </c>
      <c r="F131" s="51">
        <f t="shared" si="16"/>
        <v>0</v>
      </c>
      <c r="G131" s="52">
        <v>0</v>
      </c>
      <c r="H131" s="53">
        <v>0</v>
      </c>
      <c r="I131" s="53">
        <v>0</v>
      </c>
      <c r="J131" s="53">
        <v>0</v>
      </c>
      <c r="K131" s="54">
        <v>0</v>
      </c>
    </row>
    <row r="132" spans="1:11" ht="15" customHeight="1" x14ac:dyDescent="0.25">
      <c r="A132" s="126"/>
      <c r="B132" s="155"/>
      <c r="C132" s="159"/>
      <c r="D132" s="152"/>
      <c r="E132" s="11" t="s">
        <v>63</v>
      </c>
      <c r="F132" s="51">
        <f t="shared" si="16"/>
        <v>204199.89222000001</v>
      </c>
      <c r="G132" s="52">
        <f>16500+8069.634+188.423+1911.449+1778.29773+366.24731-188.423</f>
        <v>28625.628039999996</v>
      </c>
      <c r="H132" s="53">
        <f>80672.05237-8378.58324</f>
        <v>72293.469130000012</v>
      </c>
      <c r="I132" s="53">
        <f>36385.51475</f>
        <v>36385.514750000002</v>
      </c>
      <c r="J132" s="53">
        <f>36287.79519</f>
        <v>36287.795189999997</v>
      </c>
      <c r="K132" s="54">
        <f>30607.48511</f>
        <v>30607.485110000001</v>
      </c>
    </row>
    <row r="133" spans="1:11" ht="15" customHeight="1" thickBot="1" x14ac:dyDescent="0.3">
      <c r="A133" s="174"/>
      <c r="B133" s="175"/>
      <c r="C133" s="178"/>
      <c r="D133" s="190"/>
      <c r="E133" s="34" t="s">
        <v>5</v>
      </c>
      <c r="F133" s="83">
        <f t="shared" si="16"/>
        <v>0</v>
      </c>
      <c r="G133" s="84">
        <v>0</v>
      </c>
      <c r="H133" s="85">
        <v>0</v>
      </c>
      <c r="I133" s="85">
        <v>0</v>
      </c>
      <c r="J133" s="85">
        <v>0</v>
      </c>
      <c r="K133" s="86">
        <v>0</v>
      </c>
    </row>
    <row r="134" spans="1:11" thickTop="1" x14ac:dyDescent="0.25">
      <c r="A134" s="112" t="s">
        <v>17</v>
      </c>
      <c r="B134" s="115" t="s">
        <v>39</v>
      </c>
      <c r="C134" s="118" t="s">
        <v>108</v>
      </c>
      <c r="D134" s="121" t="s">
        <v>12</v>
      </c>
      <c r="E134" s="37" t="s">
        <v>1</v>
      </c>
      <c r="F134" s="87">
        <f t="shared" si="16"/>
        <v>80991.058610000007</v>
      </c>
      <c r="G134" s="88">
        <f>SUM(G135:G139)</f>
        <v>15950.89222</v>
      </c>
      <c r="H134" s="89">
        <f t="shared" ref="H134:K134" si="28">SUM(H135:H139)</f>
        <v>13458.687829999999</v>
      </c>
      <c r="I134" s="89">
        <f t="shared" si="28"/>
        <v>16269.22256</v>
      </c>
      <c r="J134" s="89">
        <f t="shared" si="28"/>
        <v>17653.095000000001</v>
      </c>
      <c r="K134" s="90">
        <f t="shared" si="28"/>
        <v>17659.161</v>
      </c>
    </row>
    <row r="135" spans="1:11" ht="15" x14ac:dyDescent="0.25">
      <c r="A135" s="113"/>
      <c r="B135" s="116"/>
      <c r="C135" s="119"/>
      <c r="D135" s="122"/>
      <c r="E135" s="7" t="s">
        <v>2</v>
      </c>
      <c r="F135" s="91">
        <f t="shared" si="16"/>
        <v>0</v>
      </c>
      <c r="G135" s="92">
        <v>0</v>
      </c>
      <c r="H135" s="93">
        <v>0</v>
      </c>
      <c r="I135" s="93">
        <v>0</v>
      </c>
      <c r="J135" s="93">
        <v>0</v>
      </c>
      <c r="K135" s="94">
        <v>0</v>
      </c>
    </row>
    <row r="136" spans="1:11" ht="15" x14ac:dyDescent="0.25">
      <c r="A136" s="113"/>
      <c r="B136" s="116"/>
      <c r="C136" s="119"/>
      <c r="D136" s="122"/>
      <c r="E136" s="8" t="s">
        <v>76</v>
      </c>
      <c r="F136" s="91">
        <f t="shared" si="16"/>
        <v>0</v>
      </c>
      <c r="G136" s="92">
        <v>0</v>
      </c>
      <c r="H136" s="93">
        <v>0</v>
      </c>
      <c r="I136" s="93">
        <v>0</v>
      </c>
      <c r="J136" s="93">
        <v>0</v>
      </c>
      <c r="K136" s="94">
        <v>0</v>
      </c>
    </row>
    <row r="137" spans="1:11" ht="15" x14ac:dyDescent="0.25">
      <c r="A137" s="113"/>
      <c r="B137" s="116"/>
      <c r="C137" s="119"/>
      <c r="D137" s="122"/>
      <c r="E137" s="7" t="s">
        <v>3</v>
      </c>
      <c r="F137" s="91">
        <f t="shared" ref="F137:F200" si="29">SUM(G137:K137)</f>
        <v>0</v>
      </c>
      <c r="G137" s="92">
        <v>0</v>
      </c>
      <c r="H137" s="93">
        <v>0</v>
      </c>
      <c r="I137" s="93">
        <v>0</v>
      </c>
      <c r="J137" s="93">
        <v>0</v>
      </c>
      <c r="K137" s="94">
        <v>0</v>
      </c>
    </row>
    <row r="138" spans="1:11" ht="15" x14ac:dyDescent="0.25">
      <c r="A138" s="113"/>
      <c r="B138" s="116"/>
      <c r="C138" s="119"/>
      <c r="D138" s="122"/>
      <c r="E138" s="7" t="s">
        <v>4</v>
      </c>
      <c r="F138" s="91">
        <f t="shared" si="29"/>
        <v>80991.058610000007</v>
      </c>
      <c r="G138" s="92">
        <f>15950.89222</f>
        <v>15950.89222</v>
      </c>
      <c r="H138" s="93">
        <f>15601.928-2143.24017</f>
        <v>13458.687829999999</v>
      </c>
      <c r="I138" s="93">
        <f>16965.574-696.35144</f>
        <v>16269.22256</v>
      </c>
      <c r="J138" s="93">
        <f>17653.095</f>
        <v>17653.095000000001</v>
      </c>
      <c r="K138" s="94">
        <f>17659.161</f>
        <v>17659.161</v>
      </c>
    </row>
    <row r="139" spans="1:11" ht="21" customHeight="1" thickBot="1" x14ac:dyDescent="0.3">
      <c r="A139" s="114"/>
      <c r="B139" s="117"/>
      <c r="C139" s="120"/>
      <c r="D139" s="123"/>
      <c r="E139" s="31" t="s">
        <v>5</v>
      </c>
      <c r="F139" s="103">
        <f t="shared" si="29"/>
        <v>0</v>
      </c>
      <c r="G139" s="104">
        <v>0</v>
      </c>
      <c r="H139" s="105">
        <v>0</v>
      </c>
      <c r="I139" s="105">
        <v>0</v>
      </c>
      <c r="J139" s="105">
        <v>0</v>
      </c>
      <c r="K139" s="106">
        <v>0</v>
      </c>
    </row>
    <row r="140" spans="1:11" thickTop="1" x14ac:dyDescent="0.25">
      <c r="A140" s="112" t="s">
        <v>16</v>
      </c>
      <c r="B140" s="115" t="s">
        <v>33</v>
      </c>
      <c r="C140" s="118" t="s">
        <v>108</v>
      </c>
      <c r="D140" s="121" t="s">
        <v>102</v>
      </c>
      <c r="E140" s="37" t="s">
        <v>1</v>
      </c>
      <c r="F140" s="87">
        <f t="shared" si="29"/>
        <v>481953.90461000003</v>
      </c>
      <c r="G140" s="88">
        <f>SUM(G146,G152)</f>
        <v>86177.023820000002</v>
      </c>
      <c r="H140" s="89">
        <f t="shared" ref="H140:K140" si="30">SUM(H146,H152)</f>
        <v>93078.628280000004</v>
      </c>
      <c r="I140" s="89">
        <f t="shared" si="30"/>
        <v>100234.58267999999</v>
      </c>
      <c r="J140" s="89">
        <f t="shared" si="30"/>
        <v>100926.3667</v>
      </c>
      <c r="K140" s="90">
        <f t="shared" si="30"/>
        <v>101537.30313</v>
      </c>
    </row>
    <row r="141" spans="1:11" ht="15" x14ac:dyDescent="0.25">
      <c r="A141" s="113"/>
      <c r="B141" s="116"/>
      <c r="C141" s="119"/>
      <c r="D141" s="122"/>
      <c r="E141" s="7" t="s">
        <v>2</v>
      </c>
      <c r="F141" s="91">
        <f t="shared" si="29"/>
        <v>0</v>
      </c>
      <c r="G141" s="92">
        <f t="shared" ref="G141:K145" si="31">SUM(G147,G153)</f>
        <v>0</v>
      </c>
      <c r="H141" s="93">
        <f t="shared" si="31"/>
        <v>0</v>
      </c>
      <c r="I141" s="93">
        <f t="shared" si="31"/>
        <v>0</v>
      </c>
      <c r="J141" s="93">
        <f t="shared" si="31"/>
        <v>0</v>
      </c>
      <c r="K141" s="94">
        <f t="shared" si="31"/>
        <v>0</v>
      </c>
    </row>
    <row r="142" spans="1:11" ht="15" x14ac:dyDescent="0.25">
      <c r="A142" s="113"/>
      <c r="B142" s="116"/>
      <c r="C142" s="119"/>
      <c r="D142" s="122"/>
      <c r="E142" s="8" t="s">
        <v>76</v>
      </c>
      <c r="F142" s="91">
        <f t="shared" si="29"/>
        <v>0</v>
      </c>
      <c r="G142" s="92">
        <f t="shared" si="31"/>
        <v>0</v>
      </c>
      <c r="H142" s="93">
        <f t="shared" si="31"/>
        <v>0</v>
      </c>
      <c r="I142" s="93">
        <f t="shared" si="31"/>
        <v>0</v>
      </c>
      <c r="J142" s="93">
        <f t="shared" si="31"/>
        <v>0</v>
      </c>
      <c r="K142" s="94">
        <f t="shared" si="31"/>
        <v>0</v>
      </c>
    </row>
    <row r="143" spans="1:11" ht="15" x14ac:dyDescent="0.25">
      <c r="A143" s="113"/>
      <c r="B143" s="116"/>
      <c r="C143" s="119"/>
      <c r="D143" s="122"/>
      <c r="E143" s="7" t="s">
        <v>3</v>
      </c>
      <c r="F143" s="91">
        <f t="shared" si="29"/>
        <v>0</v>
      </c>
      <c r="G143" s="92">
        <f t="shared" si="31"/>
        <v>0</v>
      </c>
      <c r="H143" s="93">
        <f t="shared" si="31"/>
        <v>0</v>
      </c>
      <c r="I143" s="93">
        <f t="shared" si="31"/>
        <v>0</v>
      </c>
      <c r="J143" s="93">
        <f t="shared" si="31"/>
        <v>0</v>
      </c>
      <c r="K143" s="94">
        <f t="shared" si="31"/>
        <v>0</v>
      </c>
    </row>
    <row r="144" spans="1:11" ht="15" x14ac:dyDescent="0.25">
      <c r="A144" s="113"/>
      <c r="B144" s="116"/>
      <c r="C144" s="119"/>
      <c r="D144" s="122"/>
      <c r="E144" s="7" t="s">
        <v>4</v>
      </c>
      <c r="F144" s="91">
        <f t="shared" si="29"/>
        <v>481953.90461000003</v>
      </c>
      <c r="G144" s="92">
        <f t="shared" si="31"/>
        <v>86177.023820000002</v>
      </c>
      <c r="H144" s="93">
        <f t="shared" si="31"/>
        <v>93078.628280000004</v>
      </c>
      <c r="I144" s="93">
        <f t="shared" si="31"/>
        <v>100234.58267999999</v>
      </c>
      <c r="J144" s="93">
        <f t="shared" si="31"/>
        <v>100926.3667</v>
      </c>
      <c r="K144" s="94">
        <f t="shared" si="31"/>
        <v>101537.30313</v>
      </c>
    </row>
    <row r="145" spans="1:11" thickBot="1" x14ac:dyDescent="0.3">
      <c r="A145" s="129"/>
      <c r="B145" s="128"/>
      <c r="C145" s="157"/>
      <c r="D145" s="124"/>
      <c r="E145" s="18" t="s">
        <v>5</v>
      </c>
      <c r="F145" s="95">
        <f t="shared" si="29"/>
        <v>0</v>
      </c>
      <c r="G145" s="96">
        <f t="shared" si="31"/>
        <v>0</v>
      </c>
      <c r="H145" s="97">
        <f t="shared" si="31"/>
        <v>0</v>
      </c>
      <c r="I145" s="97">
        <f t="shared" si="31"/>
        <v>0</v>
      </c>
      <c r="J145" s="97">
        <f t="shared" si="31"/>
        <v>0</v>
      </c>
      <c r="K145" s="98">
        <f t="shared" si="31"/>
        <v>0</v>
      </c>
    </row>
    <row r="146" spans="1:11" ht="15" customHeight="1" x14ac:dyDescent="0.25">
      <c r="A146" s="125" t="s">
        <v>32</v>
      </c>
      <c r="B146" s="154" t="s">
        <v>11</v>
      </c>
      <c r="C146" s="158" t="s">
        <v>108</v>
      </c>
      <c r="D146" s="151" t="s">
        <v>103</v>
      </c>
      <c r="E146" s="44" t="s">
        <v>1</v>
      </c>
      <c r="F146" s="75">
        <f t="shared" si="29"/>
        <v>62470.961669999997</v>
      </c>
      <c r="G146" s="76">
        <f>SUM(G147:G151)</f>
        <v>12076.384719999998</v>
      </c>
      <c r="H146" s="77">
        <f t="shared" ref="H146:K146" si="32">SUM(H147:H151)</f>
        <v>12188.40395</v>
      </c>
      <c r="I146" s="77">
        <f t="shared" si="32"/>
        <v>12367.893</v>
      </c>
      <c r="J146" s="77">
        <f t="shared" si="32"/>
        <v>12679.701999999999</v>
      </c>
      <c r="K146" s="78">
        <f t="shared" si="32"/>
        <v>13158.578</v>
      </c>
    </row>
    <row r="147" spans="1:11" ht="15" customHeight="1" x14ac:dyDescent="0.25">
      <c r="A147" s="126"/>
      <c r="B147" s="155"/>
      <c r="C147" s="159"/>
      <c r="D147" s="152"/>
      <c r="E147" s="11" t="s">
        <v>2</v>
      </c>
      <c r="F147" s="51">
        <f t="shared" si="29"/>
        <v>0</v>
      </c>
      <c r="G147" s="52">
        <v>0</v>
      </c>
      <c r="H147" s="53">
        <v>0</v>
      </c>
      <c r="I147" s="53">
        <v>0</v>
      </c>
      <c r="J147" s="53">
        <v>0</v>
      </c>
      <c r="K147" s="54">
        <v>0</v>
      </c>
    </row>
    <row r="148" spans="1:11" ht="15" customHeight="1" x14ac:dyDescent="0.25">
      <c r="A148" s="126"/>
      <c r="B148" s="155"/>
      <c r="C148" s="159"/>
      <c r="D148" s="152"/>
      <c r="E148" s="12" t="s">
        <v>76</v>
      </c>
      <c r="F148" s="51">
        <f t="shared" si="29"/>
        <v>0</v>
      </c>
      <c r="G148" s="52">
        <v>0</v>
      </c>
      <c r="H148" s="53">
        <v>0</v>
      </c>
      <c r="I148" s="53">
        <v>0</v>
      </c>
      <c r="J148" s="53">
        <v>0</v>
      </c>
      <c r="K148" s="54">
        <v>0</v>
      </c>
    </row>
    <row r="149" spans="1:11" ht="15" customHeight="1" x14ac:dyDescent="0.25">
      <c r="A149" s="126"/>
      <c r="B149" s="155"/>
      <c r="C149" s="159"/>
      <c r="D149" s="152"/>
      <c r="E149" s="11" t="s">
        <v>3</v>
      </c>
      <c r="F149" s="51">
        <f t="shared" si="29"/>
        <v>0</v>
      </c>
      <c r="G149" s="52">
        <v>0</v>
      </c>
      <c r="H149" s="53">
        <v>0</v>
      </c>
      <c r="I149" s="53">
        <v>0</v>
      </c>
      <c r="J149" s="53">
        <v>0</v>
      </c>
      <c r="K149" s="54">
        <v>0</v>
      </c>
    </row>
    <row r="150" spans="1:11" ht="15" customHeight="1" x14ac:dyDescent="0.25">
      <c r="A150" s="126"/>
      <c r="B150" s="155"/>
      <c r="C150" s="159"/>
      <c r="D150" s="152"/>
      <c r="E150" s="11" t="s">
        <v>4</v>
      </c>
      <c r="F150" s="51">
        <f t="shared" si="29"/>
        <v>62470.961669999997</v>
      </c>
      <c r="G150" s="52">
        <f>11279.478+796.90672</f>
        <v>12076.384719999998</v>
      </c>
      <c r="H150" s="53">
        <f>11521.982-10.5+676.92195</f>
        <v>12188.40395</v>
      </c>
      <c r="I150" s="53">
        <f>12367.893</f>
        <v>12367.893</v>
      </c>
      <c r="J150" s="53">
        <f>12679.702</f>
        <v>12679.701999999999</v>
      </c>
      <c r="K150" s="54">
        <f>13158.578</f>
        <v>13158.578</v>
      </c>
    </row>
    <row r="151" spans="1:11" ht="15" customHeight="1" thickBot="1" x14ac:dyDescent="0.3">
      <c r="A151" s="166"/>
      <c r="B151" s="167"/>
      <c r="C151" s="184"/>
      <c r="D151" s="192"/>
      <c r="E151" s="23" t="s">
        <v>5</v>
      </c>
      <c r="F151" s="79">
        <f t="shared" si="29"/>
        <v>0</v>
      </c>
      <c r="G151" s="80">
        <v>0</v>
      </c>
      <c r="H151" s="81">
        <v>0</v>
      </c>
      <c r="I151" s="81">
        <v>0</v>
      </c>
      <c r="J151" s="81">
        <v>0</v>
      </c>
      <c r="K151" s="82">
        <v>0</v>
      </c>
    </row>
    <row r="152" spans="1:11" ht="15" customHeight="1" x14ac:dyDescent="0.25">
      <c r="A152" s="125" t="s">
        <v>13</v>
      </c>
      <c r="B152" s="154" t="s">
        <v>10</v>
      </c>
      <c r="C152" s="158" t="s">
        <v>108</v>
      </c>
      <c r="D152" s="151" t="s">
        <v>37</v>
      </c>
      <c r="E152" s="44" t="s">
        <v>1</v>
      </c>
      <c r="F152" s="75">
        <f t="shared" si="29"/>
        <v>419482.94293999998</v>
      </c>
      <c r="G152" s="76">
        <f>SUM(G153:G157)</f>
        <v>74100.6391</v>
      </c>
      <c r="H152" s="77">
        <f t="shared" ref="H152:K152" si="33">SUM(H153:H157)</f>
        <v>80890.224329999997</v>
      </c>
      <c r="I152" s="77">
        <f t="shared" si="33"/>
        <v>87866.689679999996</v>
      </c>
      <c r="J152" s="77">
        <f t="shared" si="33"/>
        <v>88246.664699999994</v>
      </c>
      <c r="K152" s="78">
        <f t="shared" si="33"/>
        <v>88378.725130000006</v>
      </c>
    </row>
    <row r="153" spans="1:11" ht="15" customHeight="1" x14ac:dyDescent="0.25">
      <c r="A153" s="126"/>
      <c r="B153" s="155"/>
      <c r="C153" s="159"/>
      <c r="D153" s="152"/>
      <c r="E153" s="11" t="s">
        <v>2</v>
      </c>
      <c r="F153" s="51">
        <f t="shared" si="29"/>
        <v>0</v>
      </c>
      <c r="G153" s="52">
        <v>0</v>
      </c>
      <c r="H153" s="53">
        <v>0</v>
      </c>
      <c r="I153" s="53">
        <v>0</v>
      </c>
      <c r="J153" s="53">
        <v>0</v>
      </c>
      <c r="K153" s="54">
        <v>0</v>
      </c>
    </row>
    <row r="154" spans="1:11" ht="15" customHeight="1" x14ac:dyDescent="0.25">
      <c r="A154" s="126"/>
      <c r="B154" s="155"/>
      <c r="C154" s="159"/>
      <c r="D154" s="152"/>
      <c r="E154" s="12" t="s">
        <v>76</v>
      </c>
      <c r="F154" s="51">
        <f t="shared" si="29"/>
        <v>0</v>
      </c>
      <c r="G154" s="52">
        <v>0</v>
      </c>
      <c r="H154" s="53">
        <v>0</v>
      </c>
      <c r="I154" s="53">
        <v>0</v>
      </c>
      <c r="J154" s="53">
        <v>0</v>
      </c>
      <c r="K154" s="54">
        <v>0</v>
      </c>
    </row>
    <row r="155" spans="1:11" ht="15" customHeight="1" x14ac:dyDescent="0.25">
      <c r="A155" s="126"/>
      <c r="B155" s="155"/>
      <c r="C155" s="159"/>
      <c r="D155" s="152"/>
      <c r="E155" s="11" t="s">
        <v>3</v>
      </c>
      <c r="F155" s="51">
        <f t="shared" si="29"/>
        <v>0</v>
      </c>
      <c r="G155" s="52">
        <v>0</v>
      </c>
      <c r="H155" s="53">
        <v>0</v>
      </c>
      <c r="I155" s="53">
        <v>0</v>
      </c>
      <c r="J155" s="53">
        <v>0</v>
      </c>
      <c r="K155" s="54">
        <v>0</v>
      </c>
    </row>
    <row r="156" spans="1:11" ht="15" customHeight="1" x14ac:dyDescent="0.25">
      <c r="A156" s="126"/>
      <c r="B156" s="155"/>
      <c r="C156" s="159"/>
      <c r="D156" s="152"/>
      <c r="E156" s="11" t="s">
        <v>4</v>
      </c>
      <c r="F156" s="51">
        <f t="shared" si="29"/>
        <v>419482.94293999998</v>
      </c>
      <c r="G156" s="52">
        <f>71979.55548+1104-788-316+2121.08362</f>
        <v>74100.6391</v>
      </c>
      <c r="H156" s="53">
        <f>80890.22433</f>
        <v>80890.224329999997</v>
      </c>
      <c r="I156" s="53">
        <f>87866.68968</f>
        <v>87866.689679999996</v>
      </c>
      <c r="J156" s="53">
        <f>88246.6647</f>
        <v>88246.664699999994</v>
      </c>
      <c r="K156" s="54">
        <v>88378.725130000006</v>
      </c>
    </row>
    <row r="157" spans="1:11" ht="15" customHeight="1" thickBot="1" x14ac:dyDescent="0.3">
      <c r="A157" s="174"/>
      <c r="B157" s="175"/>
      <c r="C157" s="178"/>
      <c r="D157" s="190"/>
      <c r="E157" s="34" t="s">
        <v>5</v>
      </c>
      <c r="F157" s="83">
        <f t="shared" si="29"/>
        <v>0</v>
      </c>
      <c r="G157" s="84">
        <v>0</v>
      </c>
      <c r="H157" s="85">
        <v>0</v>
      </c>
      <c r="I157" s="85">
        <v>0</v>
      </c>
      <c r="J157" s="85">
        <v>0</v>
      </c>
      <c r="K157" s="86">
        <v>0</v>
      </c>
    </row>
    <row r="158" spans="1:11" thickTop="1" x14ac:dyDescent="0.25">
      <c r="A158" s="112" t="s">
        <v>36</v>
      </c>
      <c r="B158" s="115" t="s">
        <v>69</v>
      </c>
      <c r="C158" s="130"/>
      <c r="D158" s="121" t="s">
        <v>12</v>
      </c>
      <c r="E158" s="37" t="s">
        <v>1</v>
      </c>
      <c r="F158" s="87">
        <f t="shared" si="29"/>
        <v>0</v>
      </c>
      <c r="G158" s="88">
        <f>G164</f>
        <v>0</v>
      </c>
      <c r="H158" s="89">
        <f t="shared" ref="H158:K158" si="34">H164</f>
        <v>0</v>
      </c>
      <c r="I158" s="89">
        <f t="shared" si="34"/>
        <v>0</v>
      </c>
      <c r="J158" s="89">
        <f t="shared" si="34"/>
        <v>0</v>
      </c>
      <c r="K158" s="90">
        <f t="shared" si="34"/>
        <v>0</v>
      </c>
    </row>
    <row r="159" spans="1:11" ht="15" x14ac:dyDescent="0.25">
      <c r="A159" s="113"/>
      <c r="B159" s="116"/>
      <c r="C159" s="131"/>
      <c r="D159" s="122"/>
      <c r="E159" s="7" t="s">
        <v>2</v>
      </c>
      <c r="F159" s="91">
        <f t="shared" si="29"/>
        <v>0</v>
      </c>
      <c r="G159" s="92">
        <f t="shared" ref="G159:K163" si="35">G165</f>
        <v>0</v>
      </c>
      <c r="H159" s="93">
        <f t="shared" si="35"/>
        <v>0</v>
      </c>
      <c r="I159" s="93">
        <f t="shared" si="35"/>
        <v>0</v>
      </c>
      <c r="J159" s="93">
        <f t="shared" si="35"/>
        <v>0</v>
      </c>
      <c r="K159" s="94">
        <f t="shared" si="35"/>
        <v>0</v>
      </c>
    </row>
    <row r="160" spans="1:11" ht="15" x14ac:dyDescent="0.25">
      <c r="A160" s="113"/>
      <c r="B160" s="116"/>
      <c r="C160" s="131"/>
      <c r="D160" s="122"/>
      <c r="E160" s="8" t="s">
        <v>75</v>
      </c>
      <c r="F160" s="91">
        <f t="shared" si="29"/>
        <v>0</v>
      </c>
      <c r="G160" s="92">
        <f t="shared" si="35"/>
        <v>0</v>
      </c>
      <c r="H160" s="93">
        <f t="shared" si="35"/>
        <v>0</v>
      </c>
      <c r="I160" s="93">
        <f t="shared" si="35"/>
        <v>0</v>
      </c>
      <c r="J160" s="93">
        <f t="shared" si="35"/>
        <v>0</v>
      </c>
      <c r="K160" s="94">
        <f t="shared" si="35"/>
        <v>0</v>
      </c>
    </row>
    <row r="161" spans="1:11" ht="15" x14ac:dyDescent="0.25">
      <c r="A161" s="113"/>
      <c r="B161" s="116"/>
      <c r="C161" s="131"/>
      <c r="D161" s="122"/>
      <c r="E161" s="7" t="s">
        <v>3</v>
      </c>
      <c r="F161" s="91">
        <f t="shared" si="29"/>
        <v>0</v>
      </c>
      <c r="G161" s="92">
        <f t="shared" si="35"/>
        <v>0</v>
      </c>
      <c r="H161" s="93">
        <f t="shared" si="35"/>
        <v>0</v>
      </c>
      <c r="I161" s="93">
        <f t="shared" si="35"/>
        <v>0</v>
      </c>
      <c r="J161" s="93">
        <f t="shared" si="35"/>
        <v>0</v>
      </c>
      <c r="K161" s="94">
        <f t="shared" si="35"/>
        <v>0</v>
      </c>
    </row>
    <row r="162" spans="1:11" ht="15" x14ac:dyDescent="0.25">
      <c r="A162" s="113"/>
      <c r="B162" s="116"/>
      <c r="C162" s="131"/>
      <c r="D162" s="122"/>
      <c r="E162" s="7" t="s">
        <v>4</v>
      </c>
      <c r="F162" s="91">
        <f t="shared" si="29"/>
        <v>0</v>
      </c>
      <c r="G162" s="92">
        <f t="shared" si="35"/>
        <v>0</v>
      </c>
      <c r="H162" s="93">
        <f t="shared" si="35"/>
        <v>0</v>
      </c>
      <c r="I162" s="93">
        <f t="shared" si="35"/>
        <v>0</v>
      </c>
      <c r="J162" s="93">
        <f t="shared" si="35"/>
        <v>0</v>
      </c>
      <c r="K162" s="94">
        <f t="shared" si="35"/>
        <v>0</v>
      </c>
    </row>
    <row r="163" spans="1:11" thickBot="1" x14ac:dyDescent="0.3">
      <c r="A163" s="129"/>
      <c r="B163" s="128"/>
      <c r="C163" s="132"/>
      <c r="D163" s="124"/>
      <c r="E163" s="18" t="s">
        <v>5</v>
      </c>
      <c r="F163" s="95">
        <f t="shared" si="29"/>
        <v>0</v>
      </c>
      <c r="G163" s="96">
        <f t="shared" si="35"/>
        <v>0</v>
      </c>
      <c r="H163" s="97">
        <f t="shared" si="35"/>
        <v>0</v>
      </c>
      <c r="I163" s="97">
        <f t="shared" si="35"/>
        <v>0</v>
      </c>
      <c r="J163" s="97">
        <f t="shared" si="35"/>
        <v>0</v>
      </c>
      <c r="K163" s="98">
        <f t="shared" si="35"/>
        <v>0</v>
      </c>
    </row>
    <row r="164" spans="1:11" ht="15" customHeight="1" x14ac:dyDescent="0.25">
      <c r="A164" s="125" t="s">
        <v>90</v>
      </c>
      <c r="B164" s="154" t="s">
        <v>72</v>
      </c>
      <c r="C164" s="136"/>
      <c r="D164" s="151" t="s">
        <v>12</v>
      </c>
      <c r="E164" s="44" t="s">
        <v>1</v>
      </c>
      <c r="F164" s="75">
        <f t="shared" si="29"/>
        <v>0</v>
      </c>
      <c r="G164" s="76">
        <f>SUM(G165:G169)</f>
        <v>0</v>
      </c>
      <c r="H164" s="77">
        <f t="shared" ref="H164:K164" si="36">SUM(H165:H169)</f>
        <v>0</v>
      </c>
      <c r="I164" s="77">
        <f t="shared" si="36"/>
        <v>0</v>
      </c>
      <c r="J164" s="77">
        <f t="shared" si="36"/>
        <v>0</v>
      </c>
      <c r="K164" s="78">
        <f t="shared" si="36"/>
        <v>0</v>
      </c>
    </row>
    <row r="165" spans="1:11" ht="15" customHeight="1" x14ac:dyDescent="0.25">
      <c r="A165" s="126"/>
      <c r="B165" s="155"/>
      <c r="C165" s="137"/>
      <c r="D165" s="152"/>
      <c r="E165" s="11" t="s">
        <v>2</v>
      </c>
      <c r="F165" s="51">
        <f t="shared" si="29"/>
        <v>0</v>
      </c>
      <c r="G165" s="52">
        <v>0</v>
      </c>
      <c r="H165" s="53">
        <v>0</v>
      </c>
      <c r="I165" s="53">
        <v>0</v>
      </c>
      <c r="J165" s="53">
        <v>0</v>
      </c>
      <c r="K165" s="54">
        <v>0</v>
      </c>
    </row>
    <row r="166" spans="1:11" ht="15" customHeight="1" x14ac:dyDescent="0.25">
      <c r="A166" s="126"/>
      <c r="B166" s="155"/>
      <c r="C166" s="137"/>
      <c r="D166" s="152"/>
      <c r="E166" s="12" t="s">
        <v>75</v>
      </c>
      <c r="F166" s="51">
        <f t="shared" si="29"/>
        <v>0</v>
      </c>
      <c r="G166" s="52">
        <v>0</v>
      </c>
      <c r="H166" s="53">
        <v>0</v>
      </c>
      <c r="I166" s="53">
        <v>0</v>
      </c>
      <c r="J166" s="53">
        <v>0</v>
      </c>
      <c r="K166" s="54">
        <v>0</v>
      </c>
    </row>
    <row r="167" spans="1:11" ht="15" customHeight="1" x14ac:dyDescent="0.25">
      <c r="A167" s="126"/>
      <c r="B167" s="155"/>
      <c r="C167" s="137"/>
      <c r="D167" s="152"/>
      <c r="E167" s="11" t="s">
        <v>3</v>
      </c>
      <c r="F167" s="51">
        <f t="shared" si="29"/>
        <v>0</v>
      </c>
      <c r="G167" s="52">
        <v>0</v>
      </c>
      <c r="H167" s="53">
        <v>0</v>
      </c>
      <c r="I167" s="53">
        <v>0</v>
      </c>
      <c r="J167" s="53">
        <v>0</v>
      </c>
      <c r="K167" s="54">
        <v>0</v>
      </c>
    </row>
    <row r="168" spans="1:11" ht="15" customHeight="1" x14ac:dyDescent="0.25">
      <c r="A168" s="126"/>
      <c r="B168" s="155"/>
      <c r="C168" s="137"/>
      <c r="D168" s="152"/>
      <c r="E168" s="11" t="s">
        <v>4</v>
      </c>
      <c r="F168" s="51">
        <f t="shared" si="29"/>
        <v>0</v>
      </c>
      <c r="G168" s="52">
        <v>0</v>
      </c>
      <c r="H168" s="53">
        <v>0</v>
      </c>
      <c r="I168" s="53">
        <v>0</v>
      </c>
      <c r="J168" s="53">
        <v>0</v>
      </c>
      <c r="K168" s="54">
        <v>0</v>
      </c>
    </row>
    <row r="169" spans="1:11" ht="15" customHeight="1" thickBot="1" x14ac:dyDescent="0.3">
      <c r="A169" s="174"/>
      <c r="B169" s="175"/>
      <c r="C169" s="194"/>
      <c r="D169" s="190"/>
      <c r="E169" s="34" t="s">
        <v>5</v>
      </c>
      <c r="F169" s="83">
        <f t="shared" si="29"/>
        <v>0</v>
      </c>
      <c r="G169" s="84">
        <v>0</v>
      </c>
      <c r="H169" s="85">
        <v>0</v>
      </c>
      <c r="I169" s="85">
        <v>0</v>
      </c>
      <c r="J169" s="85">
        <v>0</v>
      </c>
      <c r="K169" s="86">
        <v>0</v>
      </c>
    </row>
    <row r="170" spans="1:11" thickTop="1" x14ac:dyDescent="0.25">
      <c r="A170" s="112" t="s">
        <v>18</v>
      </c>
      <c r="B170" s="115" t="s">
        <v>40</v>
      </c>
      <c r="C170" s="118" t="s">
        <v>108</v>
      </c>
      <c r="D170" s="121" t="s">
        <v>12</v>
      </c>
      <c r="E170" s="37" t="s">
        <v>1</v>
      </c>
      <c r="F170" s="87">
        <f t="shared" si="29"/>
        <v>113631.69270000001</v>
      </c>
      <c r="G170" s="88">
        <f>SUM(G176,G182)</f>
        <v>21999.5625</v>
      </c>
      <c r="H170" s="89">
        <f t="shared" ref="H170:K170" si="37">SUM(H176,H182)</f>
        <v>27116.2212</v>
      </c>
      <c r="I170" s="89">
        <f t="shared" si="37"/>
        <v>38322.273000000001</v>
      </c>
      <c r="J170" s="89">
        <f t="shared" si="37"/>
        <v>12161.331</v>
      </c>
      <c r="K170" s="90">
        <f t="shared" si="37"/>
        <v>14032.305</v>
      </c>
    </row>
    <row r="171" spans="1:11" ht="15" x14ac:dyDescent="0.25">
      <c r="A171" s="113"/>
      <c r="B171" s="116"/>
      <c r="C171" s="119"/>
      <c r="D171" s="122"/>
      <c r="E171" s="7" t="s">
        <v>2</v>
      </c>
      <c r="F171" s="91">
        <f t="shared" si="29"/>
        <v>110149.87350000002</v>
      </c>
      <c r="G171" s="92">
        <f t="shared" ref="G171:K175" si="38">SUM(G177,G183)</f>
        <v>21999.5625</v>
      </c>
      <c r="H171" s="93">
        <f t="shared" si="38"/>
        <v>23634.401999999998</v>
      </c>
      <c r="I171" s="93">
        <f t="shared" si="38"/>
        <v>38322.273000000001</v>
      </c>
      <c r="J171" s="93">
        <f t="shared" si="38"/>
        <v>12161.331</v>
      </c>
      <c r="K171" s="94">
        <f t="shared" si="38"/>
        <v>14032.305</v>
      </c>
    </row>
    <row r="172" spans="1:11" ht="15" x14ac:dyDescent="0.25">
      <c r="A172" s="113"/>
      <c r="B172" s="116"/>
      <c r="C172" s="119"/>
      <c r="D172" s="122"/>
      <c r="E172" s="8" t="s">
        <v>76</v>
      </c>
      <c r="F172" s="91">
        <f t="shared" si="29"/>
        <v>0</v>
      </c>
      <c r="G172" s="92">
        <f t="shared" si="38"/>
        <v>0</v>
      </c>
      <c r="H172" s="93">
        <f t="shared" si="38"/>
        <v>0</v>
      </c>
      <c r="I172" s="93">
        <f t="shared" si="38"/>
        <v>0</v>
      </c>
      <c r="J172" s="93">
        <f t="shared" si="38"/>
        <v>0</v>
      </c>
      <c r="K172" s="94">
        <f t="shared" si="38"/>
        <v>0</v>
      </c>
    </row>
    <row r="173" spans="1:11" ht="15" x14ac:dyDescent="0.25">
      <c r="A173" s="113"/>
      <c r="B173" s="116"/>
      <c r="C173" s="119"/>
      <c r="D173" s="122"/>
      <c r="E173" s="7" t="s">
        <v>3</v>
      </c>
      <c r="F173" s="91">
        <f t="shared" si="29"/>
        <v>0</v>
      </c>
      <c r="G173" s="92">
        <f t="shared" si="38"/>
        <v>0</v>
      </c>
      <c r="H173" s="93">
        <f t="shared" si="38"/>
        <v>0</v>
      </c>
      <c r="I173" s="93">
        <f t="shared" si="38"/>
        <v>0</v>
      </c>
      <c r="J173" s="93">
        <f t="shared" si="38"/>
        <v>0</v>
      </c>
      <c r="K173" s="94">
        <f t="shared" si="38"/>
        <v>0</v>
      </c>
    </row>
    <row r="174" spans="1:11" ht="15" x14ac:dyDescent="0.25">
      <c r="A174" s="113"/>
      <c r="B174" s="116"/>
      <c r="C174" s="119"/>
      <c r="D174" s="122"/>
      <c r="E174" s="7" t="s">
        <v>4</v>
      </c>
      <c r="F174" s="91">
        <f t="shared" si="29"/>
        <v>3481.8191999999999</v>
      </c>
      <c r="G174" s="92">
        <f t="shared" si="38"/>
        <v>0</v>
      </c>
      <c r="H174" s="93">
        <f t="shared" si="38"/>
        <v>3481.8191999999999</v>
      </c>
      <c r="I174" s="93">
        <f t="shared" si="38"/>
        <v>0</v>
      </c>
      <c r="J174" s="93">
        <f t="shared" si="38"/>
        <v>0</v>
      </c>
      <c r="K174" s="94">
        <f t="shared" si="38"/>
        <v>0</v>
      </c>
    </row>
    <row r="175" spans="1:11" thickBot="1" x14ac:dyDescent="0.3">
      <c r="A175" s="129"/>
      <c r="B175" s="128"/>
      <c r="C175" s="157"/>
      <c r="D175" s="124"/>
      <c r="E175" s="18" t="s">
        <v>5</v>
      </c>
      <c r="F175" s="95">
        <f t="shared" si="29"/>
        <v>0</v>
      </c>
      <c r="G175" s="96">
        <f t="shared" si="38"/>
        <v>0</v>
      </c>
      <c r="H175" s="97">
        <f t="shared" si="38"/>
        <v>0</v>
      </c>
      <c r="I175" s="97">
        <f t="shared" si="38"/>
        <v>0</v>
      </c>
      <c r="J175" s="97">
        <f t="shared" si="38"/>
        <v>0</v>
      </c>
      <c r="K175" s="98">
        <f t="shared" si="38"/>
        <v>0</v>
      </c>
    </row>
    <row r="176" spans="1:11" ht="15" customHeight="1" x14ac:dyDescent="0.25">
      <c r="A176" s="125" t="s">
        <v>77</v>
      </c>
      <c r="B176" s="154" t="s">
        <v>40</v>
      </c>
      <c r="C176" s="158" t="s">
        <v>108</v>
      </c>
      <c r="D176" s="151" t="s">
        <v>12</v>
      </c>
      <c r="E176" s="44" t="s">
        <v>1</v>
      </c>
      <c r="F176" s="75">
        <f t="shared" si="29"/>
        <v>105644.64750000001</v>
      </c>
      <c r="G176" s="76">
        <f>SUM(G177:G181)</f>
        <v>19365.3105</v>
      </c>
      <c r="H176" s="77">
        <f t="shared" ref="H176:K176" si="39">SUM(H177:H181)</f>
        <v>23634.401999999998</v>
      </c>
      <c r="I176" s="77">
        <f t="shared" si="39"/>
        <v>38322.273000000001</v>
      </c>
      <c r="J176" s="77">
        <f t="shared" si="39"/>
        <v>12161.331</v>
      </c>
      <c r="K176" s="78">
        <f t="shared" si="39"/>
        <v>12161.331</v>
      </c>
    </row>
    <row r="177" spans="1:11" ht="15" customHeight="1" x14ac:dyDescent="0.25">
      <c r="A177" s="126"/>
      <c r="B177" s="155"/>
      <c r="C177" s="159"/>
      <c r="D177" s="152"/>
      <c r="E177" s="11" t="s">
        <v>2</v>
      </c>
      <c r="F177" s="51">
        <f t="shared" si="29"/>
        <v>105644.64750000001</v>
      </c>
      <c r="G177" s="52">
        <f>11296.3605+5164.128+2904.822</f>
        <v>19365.3105</v>
      </c>
      <c r="H177" s="53">
        <v>23634.401999999998</v>
      </c>
      <c r="I177" s="53">
        <f>12161.331+26160.942</f>
        <v>38322.273000000001</v>
      </c>
      <c r="J177" s="53">
        <v>12161.331</v>
      </c>
      <c r="K177" s="54">
        <v>12161.331</v>
      </c>
    </row>
    <row r="178" spans="1:11" ht="15" customHeight="1" x14ac:dyDescent="0.25">
      <c r="A178" s="126"/>
      <c r="B178" s="155"/>
      <c r="C178" s="159"/>
      <c r="D178" s="152"/>
      <c r="E178" s="12" t="s">
        <v>76</v>
      </c>
      <c r="F178" s="51">
        <f t="shared" si="29"/>
        <v>0</v>
      </c>
      <c r="G178" s="52">
        <v>0</v>
      </c>
      <c r="H178" s="53">
        <v>0</v>
      </c>
      <c r="I178" s="53">
        <v>0</v>
      </c>
      <c r="J178" s="53">
        <v>0</v>
      </c>
      <c r="K178" s="54">
        <v>0</v>
      </c>
    </row>
    <row r="179" spans="1:11" ht="15" customHeight="1" x14ac:dyDescent="0.25">
      <c r="A179" s="126"/>
      <c r="B179" s="155"/>
      <c r="C179" s="159"/>
      <c r="D179" s="152"/>
      <c r="E179" s="11" t="s">
        <v>3</v>
      </c>
      <c r="F179" s="51">
        <f t="shared" si="29"/>
        <v>0</v>
      </c>
      <c r="G179" s="52">
        <v>0</v>
      </c>
      <c r="H179" s="53">
        <v>0</v>
      </c>
      <c r="I179" s="53">
        <v>0</v>
      </c>
      <c r="J179" s="53">
        <v>0</v>
      </c>
      <c r="K179" s="54">
        <v>0</v>
      </c>
    </row>
    <row r="180" spans="1:11" ht="15" customHeight="1" x14ac:dyDescent="0.25">
      <c r="A180" s="126"/>
      <c r="B180" s="155"/>
      <c r="C180" s="159"/>
      <c r="D180" s="152"/>
      <c r="E180" s="11" t="s">
        <v>4</v>
      </c>
      <c r="F180" s="51">
        <f t="shared" si="29"/>
        <v>0</v>
      </c>
      <c r="G180" s="52">
        <v>0</v>
      </c>
      <c r="H180" s="53">
        <v>0</v>
      </c>
      <c r="I180" s="53">
        <v>0</v>
      </c>
      <c r="J180" s="53">
        <v>0</v>
      </c>
      <c r="K180" s="54">
        <v>0</v>
      </c>
    </row>
    <row r="181" spans="1:11" ht="15" customHeight="1" thickBot="1" x14ac:dyDescent="0.3">
      <c r="A181" s="166"/>
      <c r="B181" s="167"/>
      <c r="C181" s="184"/>
      <c r="D181" s="192"/>
      <c r="E181" s="23" t="s">
        <v>5</v>
      </c>
      <c r="F181" s="79">
        <f t="shared" si="29"/>
        <v>0</v>
      </c>
      <c r="G181" s="80">
        <v>0</v>
      </c>
      <c r="H181" s="81">
        <v>0</v>
      </c>
      <c r="I181" s="81">
        <v>0</v>
      </c>
      <c r="J181" s="81">
        <v>0</v>
      </c>
      <c r="K181" s="82">
        <v>0</v>
      </c>
    </row>
    <row r="182" spans="1:11" ht="15" customHeight="1" x14ac:dyDescent="0.25">
      <c r="A182" s="125" t="s">
        <v>100</v>
      </c>
      <c r="B182" s="154" t="s">
        <v>78</v>
      </c>
      <c r="C182" s="136" t="s">
        <v>123</v>
      </c>
      <c r="D182" s="151" t="s">
        <v>12</v>
      </c>
      <c r="E182" s="44" t="s">
        <v>1</v>
      </c>
      <c r="F182" s="75">
        <f t="shared" si="29"/>
        <v>7987.0452000000005</v>
      </c>
      <c r="G182" s="76">
        <f>SUM(G183:G187)</f>
        <v>2634.252</v>
      </c>
      <c r="H182" s="77">
        <f t="shared" ref="H182:K182" si="40">SUM(H183:H187)</f>
        <v>3481.8191999999999</v>
      </c>
      <c r="I182" s="77">
        <f t="shared" si="40"/>
        <v>0</v>
      </c>
      <c r="J182" s="77">
        <f t="shared" si="40"/>
        <v>0</v>
      </c>
      <c r="K182" s="78">
        <f t="shared" si="40"/>
        <v>1870.9739999999999</v>
      </c>
    </row>
    <row r="183" spans="1:11" ht="15" customHeight="1" x14ac:dyDescent="0.25">
      <c r="A183" s="126"/>
      <c r="B183" s="155"/>
      <c r="C183" s="137"/>
      <c r="D183" s="152"/>
      <c r="E183" s="11" t="s">
        <v>2</v>
      </c>
      <c r="F183" s="51">
        <f t="shared" si="29"/>
        <v>4505.2259999999997</v>
      </c>
      <c r="G183" s="52">
        <v>2634.252</v>
      </c>
      <c r="H183" s="53">
        <v>0</v>
      </c>
      <c r="I183" s="53">
        <v>0</v>
      </c>
      <c r="J183" s="53">
        <v>0</v>
      </c>
      <c r="K183" s="54">
        <v>1870.9739999999999</v>
      </c>
    </row>
    <row r="184" spans="1:11" ht="15" customHeight="1" x14ac:dyDescent="0.25">
      <c r="A184" s="126"/>
      <c r="B184" s="155"/>
      <c r="C184" s="137"/>
      <c r="D184" s="152"/>
      <c r="E184" s="12" t="s">
        <v>76</v>
      </c>
      <c r="F184" s="51">
        <f t="shared" si="29"/>
        <v>0</v>
      </c>
      <c r="G184" s="52">
        <v>0</v>
      </c>
      <c r="H184" s="53">
        <v>0</v>
      </c>
      <c r="I184" s="53">
        <v>0</v>
      </c>
      <c r="J184" s="53">
        <v>0</v>
      </c>
      <c r="K184" s="54">
        <v>0</v>
      </c>
    </row>
    <row r="185" spans="1:11" ht="15" customHeight="1" x14ac:dyDescent="0.25">
      <c r="A185" s="126"/>
      <c r="B185" s="155"/>
      <c r="C185" s="137"/>
      <c r="D185" s="152"/>
      <c r="E185" s="11" t="s">
        <v>3</v>
      </c>
      <c r="F185" s="51">
        <f t="shared" si="29"/>
        <v>0</v>
      </c>
      <c r="G185" s="52">
        <v>0</v>
      </c>
      <c r="H185" s="53">
        <v>0</v>
      </c>
      <c r="I185" s="53">
        <v>0</v>
      </c>
      <c r="J185" s="53">
        <v>0</v>
      </c>
      <c r="K185" s="54">
        <v>0</v>
      </c>
    </row>
    <row r="186" spans="1:11" ht="15" customHeight="1" x14ac:dyDescent="0.25">
      <c r="A186" s="126"/>
      <c r="B186" s="155"/>
      <c r="C186" s="137"/>
      <c r="D186" s="152"/>
      <c r="E186" s="11" t="s">
        <v>4</v>
      </c>
      <c r="F186" s="51">
        <f t="shared" si="29"/>
        <v>3481.8191999999999</v>
      </c>
      <c r="G186" s="52">
        <v>0</v>
      </c>
      <c r="H186" s="53">
        <v>3481.8191999999999</v>
      </c>
      <c r="I186" s="53">
        <v>0</v>
      </c>
      <c r="J186" s="53">
        <v>0</v>
      </c>
      <c r="K186" s="54">
        <v>0</v>
      </c>
    </row>
    <row r="187" spans="1:11" ht="15" customHeight="1" thickBot="1" x14ac:dyDescent="0.3">
      <c r="A187" s="174"/>
      <c r="B187" s="175"/>
      <c r="C187" s="194"/>
      <c r="D187" s="190"/>
      <c r="E187" s="34" t="s">
        <v>5</v>
      </c>
      <c r="F187" s="83">
        <f t="shared" si="29"/>
        <v>0</v>
      </c>
      <c r="G187" s="84">
        <v>0</v>
      </c>
      <c r="H187" s="85">
        <v>0</v>
      </c>
      <c r="I187" s="85">
        <v>0</v>
      </c>
      <c r="J187" s="85">
        <v>0</v>
      </c>
      <c r="K187" s="86">
        <v>0</v>
      </c>
    </row>
    <row r="188" spans="1:11" thickTop="1" x14ac:dyDescent="0.25">
      <c r="A188" s="112">
        <v>7</v>
      </c>
      <c r="B188" s="115" t="s">
        <v>84</v>
      </c>
      <c r="C188" s="118" t="s">
        <v>121</v>
      </c>
      <c r="D188" s="121" t="s">
        <v>104</v>
      </c>
      <c r="E188" s="37" t="s">
        <v>1</v>
      </c>
      <c r="F188" s="87">
        <f t="shared" si="29"/>
        <v>24649.515299999999</v>
      </c>
      <c r="G188" s="88">
        <f>SUM(G189:G193)</f>
        <v>5586.5916699999998</v>
      </c>
      <c r="H188" s="89">
        <f t="shared" ref="H188:K188" si="41">SUM(H189:H193)</f>
        <v>19062.923630000001</v>
      </c>
      <c r="I188" s="89">
        <f t="shared" si="41"/>
        <v>0</v>
      </c>
      <c r="J188" s="89">
        <f t="shared" si="41"/>
        <v>0</v>
      </c>
      <c r="K188" s="90">
        <f t="shared" si="41"/>
        <v>0</v>
      </c>
    </row>
    <row r="189" spans="1:11" ht="15" x14ac:dyDescent="0.25">
      <c r="A189" s="113"/>
      <c r="B189" s="116"/>
      <c r="C189" s="119"/>
      <c r="D189" s="122"/>
      <c r="E189" s="7" t="s">
        <v>2</v>
      </c>
      <c r="F189" s="91">
        <f t="shared" si="29"/>
        <v>0</v>
      </c>
      <c r="G189" s="92">
        <v>0</v>
      </c>
      <c r="H189" s="93">
        <v>0</v>
      </c>
      <c r="I189" s="93">
        <v>0</v>
      </c>
      <c r="J189" s="93">
        <v>0</v>
      </c>
      <c r="K189" s="94">
        <v>0</v>
      </c>
    </row>
    <row r="190" spans="1:11" ht="15" x14ac:dyDescent="0.25">
      <c r="A190" s="113"/>
      <c r="B190" s="116"/>
      <c r="C190" s="119"/>
      <c r="D190" s="122"/>
      <c r="E190" s="8" t="s">
        <v>75</v>
      </c>
      <c r="F190" s="91">
        <f t="shared" si="29"/>
        <v>0</v>
      </c>
      <c r="G190" s="92">
        <v>0</v>
      </c>
      <c r="H190" s="93">
        <v>0</v>
      </c>
      <c r="I190" s="93">
        <v>0</v>
      </c>
      <c r="J190" s="93">
        <v>0</v>
      </c>
      <c r="K190" s="94">
        <v>0</v>
      </c>
    </row>
    <row r="191" spans="1:11" ht="15" x14ac:dyDescent="0.25">
      <c r="A191" s="113"/>
      <c r="B191" s="116"/>
      <c r="C191" s="119"/>
      <c r="D191" s="122"/>
      <c r="E191" s="7" t="s">
        <v>3</v>
      </c>
      <c r="F191" s="91">
        <f t="shared" si="29"/>
        <v>4761.7303999999995</v>
      </c>
      <c r="G191" s="92">
        <v>0</v>
      </c>
      <c r="H191" s="93">
        <f>12705.51593-7943.78553</f>
        <v>4761.7303999999995</v>
      </c>
      <c r="I191" s="93">
        <v>0</v>
      </c>
      <c r="J191" s="93">
        <v>0</v>
      </c>
      <c r="K191" s="94">
        <v>0</v>
      </c>
    </row>
    <row r="192" spans="1:11" ht="15" x14ac:dyDescent="0.25">
      <c r="A192" s="113"/>
      <c r="B192" s="116"/>
      <c r="C192" s="119"/>
      <c r="D192" s="122"/>
      <c r="E192" s="7" t="s">
        <v>4</v>
      </c>
      <c r="F192" s="91">
        <f t="shared" si="29"/>
        <v>19887.784899999999</v>
      </c>
      <c r="G192" s="92">
        <v>5586.5916699999998</v>
      </c>
      <c r="H192" s="93">
        <f>668.71137+13632.48186</f>
        <v>14301.193230000001</v>
      </c>
      <c r="I192" s="93">
        <v>0</v>
      </c>
      <c r="J192" s="93">
        <v>0</v>
      </c>
      <c r="K192" s="94">
        <v>0</v>
      </c>
    </row>
    <row r="193" spans="1:11" ht="22.5" customHeight="1" thickBot="1" x14ac:dyDescent="0.3">
      <c r="A193" s="114"/>
      <c r="B193" s="117"/>
      <c r="C193" s="120"/>
      <c r="D193" s="123"/>
      <c r="E193" s="31" t="s">
        <v>5</v>
      </c>
      <c r="F193" s="103">
        <f t="shared" si="29"/>
        <v>0</v>
      </c>
      <c r="G193" s="104">
        <v>0</v>
      </c>
      <c r="H193" s="105">
        <v>0</v>
      </c>
      <c r="I193" s="105">
        <v>0</v>
      </c>
      <c r="J193" s="105">
        <v>0</v>
      </c>
      <c r="K193" s="106">
        <v>0</v>
      </c>
    </row>
    <row r="194" spans="1:11" ht="15.75" customHeight="1" thickTop="1" x14ac:dyDescent="0.25">
      <c r="A194" s="112" t="s">
        <v>91</v>
      </c>
      <c r="B194" s="115" t="s">
        <v>52</v>
      </c>
      <c r="C194" s="130">
        <v>2025</v>
      </c>
      <c r="D194" s="121" t="s">
        <v>12</v>
      </c>
      <c r="E194" s="37" t="s">
        <v>1</v>
      </c>
      <c r="F194" s="87">
        <f t="shared" si="29"/>
        <v>84477.546999999991</v>
      </c>
      <c r="G194" s="88">
        <f>SUM(G200,G224,G242)</f>
        <v>0</v>
      </c>
      <c r="H194" s="89">
        <f t="shared" ref="H194:K194" si="42">SUM(H200,H224,H242)</f>
        <v>0</v>
      </c>
      <c r="I194" s="89">
        <f t="shared" si="42"/>
        <v>0</v>
      </c>
      <c r="J194" s="89">
        <f t="shared" si="42"/>
        <v>0</v>
      </c>
      <c r="K194" s="90">
        <f t="shared" si="42"/>
        <v>84477.546999999991</v>
      </c>
    </row>
    <row r="195" spans="1:11" ht="15" x14ac:dyDescent="0.25">
      <c r="A195" s="113"/>
      <c r="B195" s="116"/>
      <c r="C195" s="131"/>
      <c r="D195" s="122"/>
      <c r="E195" s="7" t="s">
        <v>2</v>
      </c>
      <c r="F195" s="91">
        <f t="shared" si="29"/>
        <v>0</v>
      </c>
      <c r="G195" s="92">
        <f t="shared" ref="G195:K199" si="43">SUM(G201,G225,G243)</f>
        <v>0</v>
      </c>
      <c r="H195" s="93">
        <f t="shared" si="43"/>
        <v>0</v>
      </c>
      <c r="I195" s="93">
        <f t="shared" si="43"/>
        <v>0</v>
      </c>
      <c r="J195" s="93">
        <f t="shared" si="43"/>
        <v>0</v>
      </c>
      <c r="K195" s="94">
        <f t="shared" si="43"/>
        <v>0</v>
      </c>
    </row>
    <row r="196" spans="1:11" ht="15" x14ac:dyDescent="0.25">
      <c r="A196" s="113"/>
      <c r="B196" s="116"/>
      <c r="C196" s="131"/>
      <c r="D196" s="122"/>
      <c r="E196" s="8" t="s">
        <v>75</v>
      </c>
      <c r="F196" s="91">
        <f t="shared" si="29"/>
        <v>0</v>
      </c>
      <c r="G196" s="92">
        <f t="shared" si="43"/>
        <v>0</v>
      </c>
      <c r="H196" s="93">
        <f t="shared" si="43"/>
        <v>0</v>
      </c>
      <c r="I196" s="93">
        <f t="shared" si="43"/>
        <v>0</v>
      </c>
      <c r="J196" s="93">
        <f t="shared" si="43"/>
        <v>0</v>
      </c>
      <c r="K196" s="94">
        <f t="shared" si="43"/>
        <v>0</v>
      </c>
    </row>
    <row r="197" spans="1:11" ht="15" x14ac:dyDescent="0.25">
      <c r="A197" s="113"/>
      <c r="B197" s="116"/>
      <c r="C197" s="131"/>
      <c r="D197" s="122"/>
      <c r="E197" s="7" t="s">
        <v>3</v>
      </c>
      <c r="F197" s="91">
        <f t="shared" si="29"/>
        <v>80253.67</v>
      </c>
      <c r="G197" s="92">
        <f t="shared" si="43"/>
        <v>0</v>
      </c>
      <c r="H197" s="93">
        <f t="shared" si="43"/>
        <v>0</v>
      </c>
      <c r="I197" s="93">
        <f t="shared" si="43"/>
        <v>0</v>
      </c>
      <c r="J197" s="93">
        <f t="shared" si="43"/>
        <v>0</v>
      </c>
      <c r="K197" s="94">
        <f t="shared" si="43"/>
        <v>80253.67</v>
      </c>
    </row>
    <row r="198" spans="1:11" ht="15" x14ac:dyDescent="0.25">
      <c r="A198" s="113"/>
      <c r="B198" s="116"/>
      <c r="C198" s="131"/>
      <c r="D198" s="122"/>
      <c r="E198" s="7" t="s">
        <v>4</v>
      </c>
      <c r="F198" s="91">
        <f t="shared" si="29"/>
        <v>4223.8770000000004</v>
      </c>
      <c r="G198" s="92">
        <f t="shared" si="43"/>
        <v>0</v>
      </c>
      <c r="H198" s="93">
        <f t="shared" si="43"/>
        <v>0</v>
      </c>
      <c r="I198" s="93">
        <f t="shared" si="43"/>
        <v>0</v>
      </c>
      <c r="J198" s="93">
        <f t="shared" si="43"/>
        <v>0</v>
      </c>
      <c r="K198" s="94">
        <f t="shared" si="43"/>
        <v>4223.8770000000004</v>
      </c>
    </row>
    <row r="199" spans="1:11" ht="21.75" customHeight="1" thickBot="1" x14ac:dyDescent="0.3">
      <c r="A199" s="129"/>
      <c r="B199" s="128"/>
      <c r="C199" s="132"/>
      <c r="D199" s="124"/>
      <c r="E199" s="18" t="s">
        <v>5</v>
      </c>
      <c r="F199" s="95">
        <f t="shared" si="29"/>
        <v>0</v>
      </c>
      <c r="G199" s="96">
        <f t="shared" si="43"/>
        <v>0</v>
      </c>
      <c r="H199" s="97">
        <f t="shared" si="43"/>
        <v>0</v>
      </c>
      <c r="I199" s="97">
        <f t="shared" si="43"/>
        <v>0</v>
      </c>
      <c r="J199" s="97">
        <f t="shared" si="43"/>
        <v>0</v>
      </c>
      <c r="K199" s="98">
        <f t="shared" si="43"/>
        <v>0</v>
      </c>
    </row>
    <row r="200" spans="1:11" ht="15" customHeight="1" x14ac:dyDescent="0.25">
      <c r="A200" s="162" t="s">
        <v>92</v>
      </c>
      <c r="B200" s="164" t="s">
        <v>51</v>
      </c>
      <c r="C200" s="136"/>
      <c r="D200" s="139" t="s">
        <v>73</v>
      </c>
      <c r="E200" s="44" t="s">
        <v>1</v>
      </c>
      <c r="F200" s="75">
        <f t="shared" si="29"/>
        <v>0</v>
      </c>
      <c r="G200" s="76">
        <f>SUM(G206,G212,G218)</f>
        <v>0</v>
      </c>
      <c r="H200" s="77">
        <f t="shared" ref="H200:K200" si="44">SUM(H206,H212,H218)</f>
        <v>0</v>
      </c>
      <c r="I200" s="77">
        <f t="shared" si="44"/>
        <v>0</v>
      </c>
      <c r="J200" s="77">
        <f t="shared" si="44"/>
        <v>0</v>
      </c>
      <c r="K200" s="78">
        <f t="shared" si="44"/>
        <v>0</v>
      </c>
    </row>
    <row r="201" spans="1:11" ht="15" customHeight="1" x14ac:dyDescent="0.25">
      <c r="A201" s="163"/>
      <c r="B201" s="165"/>
      <c r="C201" s="137"/>
      <c r="D201" s="140"/>
      <c r="E201" s="11" t="s">
        <v>2</v>
      </c>
      <c r="F201" s="51">
        <f t="shared" ref="F201:F264" si="45">SUM(G201:K201)</f>
        <v>0</v>
      </c>
      <c r="G201" s="52">
        <f t="shared" ref="G201:K205" si="46">SUM(G207,G213,G219)</f>
        <v>0</v>
      </c>
      <c r="H201" s="53">
        <f t="shared" si="46"/>
        <v>0</v>
      </c>
      <c r="I201" s="53">
        <f t="shared" si="46"/>
        <v>0</v>
      </c>
      <c r="J201" s="53">
        <f t="shared" si="46"/>
        <v>0</v>
      </c>
      <c r="K201" s="54">
        <f t="shared" si="46"/>
        <v>0</v>
      </c>
    </row>
    <row r="202" spans="1:11" ht="15" customHeight="1" x14ac:dyDescent="0.25">
      <c r="A202" s="163"/>
      <c r="B202" s="165"/>
      <c r="C202" s="137"/>
      <c r="D202" s="140"/>
      <c r="E202" s="12" t="s">
        <v>75</v>
      </c>
      <c r="F202" s="51">
        <f t="shared" si="45"/>
        <v>0</v>
      </c>
      <c r="G202" s="52">
        <f t="shared" si="46"/>
        <v>0</v>
      </c>
      <c r="H202" s="53">
        <f t="shared" si="46"/>
        <v>0</v>
      </c>
      <c r="I202" s="53">
        <f t="shared" si="46"/>
        <v>0</v>
      </c>
      <c r="J202" s="53">
        <f t="shared" si="46"/>
        <v>0</v>
      </c>
      <c r="K202" s="54">
        <f t="shared" si="46"/>
        <v>0</v>
      </c>
    </row>
    <row r="203" spans="1:11" ht="15" customHeight="1" x14ac:dyDescent="0.25">
      <c r="A203" s="163"/>
      <c r="B203" s="165"/>
      <c r="C203" s="137"/>
      <c r="D203" s="140"/>
      <c r="E203" s="11" t="s">
        <v>3</v>
      </c>
      <c r="F203" s="51">
        <f t="shared" si="45"/>
        <v>0</v>
      </c>
      <c r="G203" s="52">
        <f t="shared" si="46"/>
        <v>0</v>
      </c>
      <c r="H203" s="53">
        <f t="shared" si="46"/>
        <v>0</v>
      </c>
      <c r="I203" s="53">
        <f t="shared" si="46"/>
        <v>0</v>
      </c>
      <c r="J203" s="53">
        <f t="shared" si="46"/>
        <v>0</v>
      </c>
      <c r="K203" s="54">
        <f t="shared" si="46"/>
        <v>0</v>
      </c>
    </row>
    <row r="204" spans="1:11" ht="15" customHeight="1" x14ac:dyDescent="0.25">
      <c r="A204" s="163"/>
      <c r="B204" s="165"/>
      <c r="C204" s="137"/>
      <c r="D204" s="140"/>
      <c r="E204" s="11" t="s">
        <v>4</v>
      </c>
      <c r="F204" s="51">
        <f t="shared" si="45"/>
        <v>0</v>
      </c>
      <c r="G204" s="52">
        <f t="shared" si="46"/>
        <v>0</v>
      </c>
      <c r="H204" s="53">
        <f t="shared" si="46"/>
        <v>0</v>
      </c>
      <c r="I204" s="53">
        <f t="shared" si="46"/>
        <v>0</v>
      </c>
      <c r="J204" s="53">
        <f t="shared" si="46"/>
        <v>0</v>
      </c>
      <c r="K204" s="54">
        <f t="shared" si="46"/>
        <v>0</v>
      </c>
    </row>
    <row r="205" spans="1:11" ht="15" customHeight="1" x14ac:dyDescent="0.25">
      <c r="A205" s="163"/>
      <c r="B205" s="165"/>
      <c r="C205" s="138"/>
      <c r="D205" s="140"/>
      <c r="E205" s="6" t="s">
        <v>5</v>
      </c>
      <c r="F205" s="55">
        <f t="shared" si="45"/>
        <v>0</v>
      </c>
      <c r="G205" s="56">
        <f t="shared" si="46"/>
        <v>0</v>
      </c>
      <c r="H205" s="57">
        <f t="shared" si="46"/>
        <v>0</v>
      </c>
      <c r="I205" s="57">
        <f t="shared" si="46"/>
        <v>0</v>
      </c>
      <c r="J205" s="57">
        <f t="shared" si="46"/>
        <v>0</v>
      </c>
      <c r="K205" s="58">
        <f t="shared" si="46"/>
        <v>0</v>
      </c>
    </row>
    <row r="206" spans="1:11" ht="15" customHeight="1" x14ac:dyDescent="0.25">
      <c r="A206" s="173" t="s">
        <v>93</v>
      </c>
      <c r="B206" s="181" t="s">
        <v>46</v>
      </c>
      <c r="C206" s="147"/>
      <c r="D206" s="177" t="s">
        <v>45</v>
      </c>
      <c r="E206" s="50" t="s">
        <v>1</v>
      </c>
      <c r="F206" s="59">
        <f t="shared" si="45"/>
        <v>0</v>
      </c>
      <c r="G206" s="60">
        <f>SUM(G207:G211)</f>
        <v>0</v>
      </c>
      <c r="H206" s="61">
        <f t="shared" ref="H206:K206" si="47">SUM(H207:H211)</f>
        <v>0</v>
      </c>
      <c r="I206" s="61">
        <f t="shared" si="47"/>
        <v>0</v>
      </c>
      <c r="J206" s="61">
        <f t="shared" si="47"/>
        <v>0</v>
      </c>
      <c r="K206" s="62">
        <f t="shared" si="47"/>
        <v>0</v>
      </c>
    </row>
    <row r="207" spans="1:11" ht="15" customHeight="1" x14ac:dyDescent="0.25">
      <c r="A207" s="173"/>
      <c r="B207" s="181"/>
      <c r="C207" s="148"/>
      <c r="D207" s="177"/>
      <c r="E207" s="15" t="s">
        <v>2</v>
      </c>
      <c r="F207" s="63">
        <f t="shared" si="45"/>
        <v>0</v>
      </c>
      <c r="G207" s="64">
        <v>0</v>
      </c>
      <c r="H207" s="65">
        <v>0</v>
      </c>
      <c r="I207" s="65">
        <v>0</v>
      </c>
      <c r="J207" s="65">
        <v>0</v>
      </c>
      <c r="K207" s="66">
        <v>0</v>
      </c>
    </row>
    <row r="208" spans="1:11" ht="15" customHeight="1" x14ac:dyDescent="0.25">
      <c r="A208" s="173"/>
      <c r="B208" s="181"/>
      <c r="C208" s="148"/>
      <c r="D208" s="177"/>
      <c r="E208" s="16" t="s">
        <v>75</v>
      </c>
      <c r="F208" s="63">
        <f t="shared" si="45"/>
        <v>0</v>
      </c>
      <c r="G208" s="64">
        <v>0</v>
      </c>
      <c r="H208" s="65">
        <v>0</v>
      </c>
      <c r="I208" s="65">
        <v>0</v>
      </c>
      <c r="J208" s="65">
        <v>0</v>
      </c>
      <c r="K208" s="66">
        <v>0</v>
      </c>
    </row>
    <row r="209" spans="1:11" ht="15" customHeight="1" x14ac:dyDescent="0.25">
      <c r="A209" s="173"/>
      <c r="B209" s="181"/>
      <c r="C209" s="148"/>
      <c r="D209" s="177"/>
      <c r="E209" s="15" t="s">
        <v>3</v>
      </c>
      <c r="F209" s="63">
        <f t="shared" si="45"/>
        <v>0</v>
      </c>
      <c r="G209" s="64">
        <v>0</v>
      </c>
      <c r="H209" s="65">
        <v>0</v>
      </c>
      <c r="I209" s="65">
        <v>0</v>
      </c>
      <c r="J209" s="65">
        <v>0</v>
      </c>
      <c r="K209" s="66">
        <v>0</v>
      </c>
    </row>
    <row r="210" spans="1:11" ht="15" customHeight="1" x14ac:dyDescent="0.25">
      <c r="A210" s="173"/>
      <c r="B210" s="181"/>
      <c r="C210" s="148"/>
      <c r="D210" s="177"/>
      <c r="E210" s="15" t="s">
        <v>4</v>
      </c>
      <c r="F210" s="63">
        <f t="shared" si="45"/>
        <v>0</v>
      </c>
      <c r="G210" s="64">
        <v>0</v>
      </c>
      <c r="H210" s="65">
        <v>0</v>
      </c>
      <c r="I210" s="65">
        <v>0</v>
      </c>
      <c r="J210" s="65">
        <v>0</v>
      </c>
      <c r="K210" s="66">
        <v>0</v>
      </c>
    </row>
    <row r="211" spans="1:11" ht="15" customHeight="1" x14ac:dyDescent="0.25">
      <c r="A211" s="173"/>
      <c r="B211" s="181"/>
      <c r="C211" s="149"/>
      <c r="D211" s="177"/>
      <c r="E211" s="17" t="s">
        <v>5</v>
      </c>
      <c r="F211" s="67">
        <f t="shared" si="45"/>
        <v>0</v>
      </c>
      <c r="G211" s="68">
        <v>0</v>
      </c>
      <c r="H211" s="69">
        <v>0</v>
      </c>
      <c r="I211" s="69">
        <v>0</v>
      </c>
      <c r="J211" s="69">
        <v>0</v>
      </c>
      <c r="K211" s="70">
        <v>0</v>
      </c>
    </row>
    <row r="212" spans="1:11" ht="15" customHeight="1" x14ac:dyDescent="0.25">
      <c r="A212" s="141" t="s">
        <v>94</v>
      </c>
      <c r="B212" s="144" t="s">
        <v>47</v>
      </c>
      <c r="C212" s="147"/>
      <c r="D212" s="133" t="s">
        <v>45</v>
      </c>
      <c r="E212" s="50" t="s">
        <v>1</v>
      </c>
      <c r="F212" s="59">
        <f t="shared" si="45"/>
        <v>0</v>
      </c>
      <c r="G212" s="60">
        <f>SUM(G213:G217)</f>
        <v>0</v>
      </c>
      <c r="H212" s="61">
        <f t="shared" ref="H212:K212" si="48">SUM(H213:H217)</f>
        <v>0</v>
      </c>
      <c r="I212" s="61">
        <f t="shared" si="48"/>
        <v>0</v>
      </c>
      <c r="J212" s="61">
        <f t="shared" si="48"/>
        <v>0</v>
      </c>
      <c r="K212" s="62">
        <f t="shared" si="48"/>
        <v>0</v>
      </c>
    </row>
    <row r="213" spans="1:11" ht="15" customHeight="1" x14ac:dyDescent="0.25">
      <c r="A213" s="142"/>
      <c r="B213" s="145"/>
      <c r="C213" s="148"/>
      <c r="D213" s="134"/>
      <c r="E213" s="15" t="s">
        <v>2</v>
      </c>
      <c r="F213" s="63">
        <f t="shared" si="45"/>
        <v>0</v>
      </c>
      <c r="G213" s="64">
        <v>0</v>
      </c>
      <c r="H213" s="65">
        <v>0</v>
      </c>
      <c r="I213" s="65">
        <v>0</v>
      </c>
      <c r="J213" s="65">
        <v>0</v>
      </c>
      <c r="K213" s="66">
        <v>0</v>
      </c>
    </row>
    <row r="214" spans="1:11" ht="15" customHeight="1" x14ac:dyDescent="0.25">
      <c r="A214" s="142"/>
      <c r="B214" s="145"/>
      <c r="C214" s="148"/>
      <c r="D214" s="134"/>
      <c r="E214" s="16" t="s">
        <v>75</v>
      </c>
      <c r="F214" s="63">
        <f t="shared" si="45"/>
        <v>0</v>
      </c>
      <c r="G214" s="64">
        <v>0</v>
      </c>
      <c r="H214" s="65">
        <v>0</v>
      </c>
      <c r="I214" s="65">
        <v>0</v>
      </c>
      <c r="J214" s="65">
        <v>0</v>
      </c>
      <c r="K214" s="66">
        <v>0</v>
      </c>
    </row>
    <row r="215" spans="1:11" ht="15" customHeight="1" x14ac:dyDescent="0.25">
      <c r="A215" s="142"/>
      <c r="B215" s="145"/>
      <c r="C215" s="148"/>
      <c r="D215" s="134"/>
      <c r="E215" s="15" t="s">
        <v>3</v>
      </c>
      <c r="F215" s="63">
        <f t="shared" si="45"/>
        <v>0</v>
      </c>
      <c r="G215" s="64">
        <v>0</v>
      </c>
      <c r="H215" s="65">
        <v>0</v>
      </c>
      <c r="I215" s="65">
        <v>0</v>
      </c>
      <c r="J215" s="65">
        <v>0</v>
      </c>
      <c r="K215" s="66">
        <v>0</v>
      </c>
    </row>
    <row r="216" spans="1:11" ht="15" customHeight="1" x14ac:dyDescent="0.25">
      <c r="A216" s="142"/>
      <c r="B216" s="145"/>
      <c r="C216" s="148"/>
      <c r="D216" s="134"/>
      <c r="E216" s="15" t="s">
        <v>4</v>
      </c>
      <c r="F216" s="63">
        <f t="shared" si="45"/>
        <v>0</v>
      </c>
      <c r="G216" s="64">
        <v>0</v>
      </c>
      <c r="H216" s="65">
        <v>0</v>
      </c>
      <c r="I216" s="65">
        <v>0</v>
      </c>
      <c r="J216" s="65">
        <v>0</v>
      </c>
      <c r="K216" s="66">
        <v>0</v>
      </c>
    </row>
    <row r="217" spans="1:11" ht="15" customHeight="1" x14ac:dyDescent="0.25">
      <c r="A217" s="143"/>
      <c r="B217" s="146"/>
      <c r="C217" s="149"/>
      <c r="D217" s="150"/>
      <c r="E217" s="17" t="s">
        <v>5</v>
      </c>
      <c r="F217" s="67">
        <f t="shared" si="45"/>
        <v>0</v>
      </c>
      <c r="G217" s="68">
        <v>0</v>
      </c>
      <c r="H217" s="69">
        <v>0</v>
      </c>
      <c r="I217" s="69">
        <v>0</v>
      </c>
      <c r="J217" s="69">
        <v>0</v>
      </c>
      <c r="K217" s="70">
        <v>0</v>
      </c>
    </row>
    <row r="218" spans="1:11" ht="15" customHeight="1" x14ac:dyDescent="0.25">
      <c r="A218" s="141" t="s">
        <v>95</v>
      </c>
      <c r="B218" s="144" t="s">
        <v>48</v>
      </c>
      <c r="C218" s="170"/>
      <c r="D218" s="133" t="s">
        <v>49</v>
      </c>
      <c r="E218" s="50" t="s">
        <v>1</v>
      </c>
      <c r="F218" s="59">
        <f t="shared" si="45"/>
        <v>0</v>
      </c>
      <c r="G218" s="60">
        <f>SUM(G219:G223)</f>
        <v>0</v>
      </c>
      <c r="H218" s="61">
        <f t="shared" ref="H218:K218" si="49">SUM(H219:H223)</f>
        <v>0</v>
      </c>
      <c r="I218" s="61">
        <f t="shared" si="49"/>
        <v>0</v>
      </c>
      <c r="J218" s="61">
        <f t="shared" si="49"/>
        <v>0</v>
      </c>
      <c r="K218" s="62">
        <f t="shared" si="49"/>
        <v>0</v>
      </c>
    </row>
    <row r="219" spans="1:11" ht="15" customHeight="1" x14ac:dyDescent="0.25">
      <c r="A219" s="142"/>
      <c r="B219" s="145"/>
      <c r="C219" s="171"/>
      <c r="D219" s="134"/>
      <c r="E219" s="15" t="s">
        <v>2</v>
      </c>
      <c r="F219" s="63">
        <f t="shared" si="45"/>
        <v>0</v>
      </c>
      <c r="G219" s="64">
        <v>0</v>
      </c>
      <c r="H219" s="65">
        <v>0</v>
      </c>
      <c r="I219" s="65">
        <v>0</v>
      </c>
      <c r="J219" s="65">
        <v>0</v>
      </c>
      <c r="K219" s="66">
        <v>0</v>
      </c>
    </row>
    <row r="220" spans="1:11" ht="15" customHeight="1" x14ac:dyDescent="0.25">
      <c r="A220" s="142"/>
      <c r="B220" s="145"/>
      <c r="C220" s="171"/>
      <c r="D220" s="134"/>
      <c r="E220" s="16" t="s">
        <v>75</v>
      </c>
      <c r="F220" s="63">
        <f t="shared" si="45"/>
        <v>0</v>
      </c>
      <c r="G220" s="64">
        <v>0</v>
      </c>
      <c r="H220" s="65">
        <v>0</v>
      </c>
      <c r="I220" s="65">
        <v>0</v>
      </c>
      <c r="J220" s="65">
        <v>0</v>
      </c>
      <c r="K220" s="66">
        <v>0</v>
      </c>
    </row>
    <row r="221" spans="1:11" ht="15" customHeight="1" x14ac:dyDescent="0.25">
      <c r="A221" s="142"/>
      <c r="B221" s="145"/>
      <c r="C221" s="171"/>
      <c r="D221" s="134"/>
      <c r="E221" s="15" t="s">
        <v>3</v>
      </c>
      <c r="F221" s="63">
        <f t="shared" si="45"/>
        <v>0</v>
      </c>
      <c r="G221" s="64">
        <v>0</v>
      </c>
      <c r="H221" s="65">
        <v>0</v>
      </c>
      <c r="I221" s="65">
        <v>0</v>
      </c>
      <c r="J221" s="65">
        <v>0</v>
      </c>
      <c r="K221" s="66">
        <v>0</v>
      </c>
    </row>
    <row r="222" spans="1:11" ht="15" customHeight="1" x14ac:dyDescent="0.25">
      <c r="A222" s="142"/>
      <c r="B222" s="145"/>
      <c r="C222" s="171"/>
      <c r="D222" s="134"/>
      <c r="E222" s="15" t="s">
        <v>4</v>
      </c>
      <c r="F222" s="63">
        <f t="shared" si="45"/>
        <v>0</v>
      </c>
      <c r="G222" s="64">
        <v>0</v>
      </c>
      <c r="H222" s="65">
        <v>0</v>
      </c>
      <c r="I222" s="65">
        <v>0</v>
      </c>
      <c r="J222" s="65">
        <v>0</v>
      </c>
      <c r="K222" s="66">
        <v>0</v>
      </c>
    </row>
    <row r="223" spans="1:11" ht="15" customHeight="1" thickBot="1" x14ac:dyDescent="0.3">
      <c r="A223" s="168"/>
      <c r="B223" s="169"/>
      <c r="C223" s="172"/>
      <c r="D223" s="135"/>
      <c r="E223" s="22" t="s">
        <v>5</v>
      </c>
      <c r="F223" s="71">
        <f t="shared" si="45"/>
        <v>0</v>
      </c>
      <c r="G223" s="72">
        <v>0</v>
      </c>
      <c r="H223" s="73">
        <v>0</v>
      </c>
      <c r="I223" s="73">
        <v>0</v>
      </c>
      <c r="J223" s="73">
        <v>0</v>
      </c>
      <c r="K223" s="74">
        <v>0</v>
      </c>
    </row>
    <row r="224" spans="1:11" ht="15" customHeight="1" x14ac:dyDescent="0.25">
      <c r="A224" s="125" t="s">
        <v>96</v>
      </c>
      <c r="B224" s="154" t="s">
        <v>70</v>
      </c>
      <c r="C224" s="158"/>
      <c r="D224" s="151" t="s">
        <v>74</v>
      </c>
      <c r="E224" s="44" t="s">
        <v>1</v>
      </c>
      <c r="F224" s="75">
        <f t="shared" si="45"/>
        <v>0</v>
      </c>
      <c r="G224" s="76">
        <f>SUM(G230,G236)</f>
        <v>0</v>
      </c>
      <c r="H224" s="77">
        <f t="shared" ref="H224:K224" si="50">SUM(H230,H236)</f>
        <v>0</v>
      </c>
      <c r="I224" s="77">
        <f t="shared" si="50"/>
        <v>0</v>
      </c>
      <c r="J224" s="77">
        <f t="shared" si="50"/>
        <v>0</v>
      </c>
      <c r="K224" s="78">
        <f t="shared" si="50"/>
        <v>0</v>
      </c>
    </row>
    <row r="225" spans="1:11" ht="15" customHeight="1" x14ac:dyDescent="0.25">
      <c r="A225" s="126"/>
      <c r="B225" s="155"/>
      <c r="C225" s="159"/>
      <c r="D225" s="152"/>
      <c r="E225" s="11" t="s">
        <v>2</v>
      </c>
      <c r="F225" s="51">
        <f t="shared" si="45"/>
        <v>0</v>
      </c>
      <c r="G225" s="52">
        <f>SUM(G231,G237)</f>
        <v>0</v>
      </c>
      <c r="H225" s="53">
        <f t="shared" ref="G225:K229" si="51">SUM(H231,H237)</f>
        <v>0</v>
      </c>
      <c r="I225" s="53">
        <f t="shared" si="51"/>
        <v>0</v>
      </c>
      <c r="J225" s="53">
        <f t="shared" si="51"/>
        <v>0</v>
      </c>
      <c r="K225" s="54">
        <f t="shared" si="51"/>
        <v>0</v>
      </c>
    </row>
    <row r="226" spans="1:11" ht="15" customHeight="1" x14ac:dyDescent="0.25">
      <c r="A226" s="126"/>
      <c r="B226" s="155"/>
      <c r="C226" s="159"/>
      <c r="D226" s="152"/>
      <c r="E226" s="12" t="s">
        <v>75</v>
      </c>
      <c r="F226" s="51">
        <f t="shared" si="45"/>
        <v>0</v>
      </c>
      <c r="G226" s="52">
        <f t="shared" si="51"/>
        <v>0</v>
      </c>
      <c r="H226" s="53">
        <f t="shared" si="51"/>
        <v>0</v>
      </c>
      <c r="I226" s="53">
        <f t="shared" si="51"/>
        <v>0</v>
      </c>
      <c r="J226" s="53">
        <f t="shared" si="51"/>
        <v>0</v>
      </c>
      <c r="K226" s="54">
        <f t="shared" si="51"/>
        <v>0</v>
      </c>
    </row>
    <row r="227" spans="1:11" ht="15" customHeight="1" x14ac:dyDescent="0.25">
      <c r="A227" s="126"/>
      <c r="B227" s="155"/>
      <c r="C227" s="159"/>
      <c r="D227" s="152"/>
      <c r="E227" s="11" t="s">
        <v>3</v>
      </c>
      <c r="F227" s="51">
        <f t="shared" si="45"/>
        <v>0</v>
      </c>
      <c r="G227" s="52">
        <f t="shared" si="51"/>
        <v>0</v>
      </c>
      <c r="H227" s="53">
        <f t="shared" si="51"/>
        <v>0</v>
      </c>
      <c r="I227" s="53">
        <f t="shared" si="51"/>
        <v>0</v>
      </c>
      <c r="J227" s="53">
        <f t="shared" si="51"/>
        <v>0</v>
      </c>
      <c r="K227" s="54">
        <f t="shared" si="51"/>
        <v>0</v>
      </c>
    </row>
    <row r="228" spans="1:11" ht="15" customHeight="1" x14ac:dyDescent="0.25">
      <c r="A228" s="126"/>
      <c r="B228" s="155"/>
      <c r="C228" s="159"/>
      <c r="D228" s="152"/>
      <c r="E228" s="11" t="s">
        <v>4</v>
      </c>
      <c r="F228" s="51">
        <f t="shared" si="45"/>
        <v>0</v>
      </c>
      <c r="G228" s="52">
        <f>SUM(G234,G240)</f>
        <v>0</v>
      </c>
      <c r="H228" s="53">
        <f t="shared" ref="H228:K228" si="52">SUM(H234,H240)</f>
        <v>0</v>
      </c>
      <c r="I228" s="53">
        <f t="shared" si="52"/>
        <v>0</v>
      </c>
      <c r="J228" s="53">
        <f t="shared" si="52"/>
        <v>0</v>
      </c>
      <c r="K228" s="54">
        <f t="shared" si="52"/>
        <v>0</v>
      </c>
    </row>
    <row r="229" spans="1:11" ht="15" customHeight="1" x14ac:dyDescent="0.25">
      <c r="A229" s="127"/>
      <c r="B229" s="156"/>
      <c r="C229" s="160"/>
      <c r="D229" s="153"/>
      <c r="E229" s="6" t="s">
        <v>5</v>
      </c>
      <c r="F229" s="55">
        <f t="shared" si="45"/>
        <v>0</v>
      </c>
      <c r="G229" s="56">
        <f t="shared" si="51"/>
        <v>0</v>
      </c>
      <c r="H229" s="57">
        <f t="shared" si="51"/>
        <v>0</v>
      </c>
      <c r="I229" s="57">
        <f t="shared" si="51"/>
        <v>0</v>
      </c>
      <c r="J229" s="57">
        <f t="shared" si="51"/>
        <v>0</v>
      </c>
      <c r="K229" s="58">
        <f t="shared" si="51"/>
        <v>0</v>
      </c>
    </row>
    <row r="230" spans="1:11" s="5" customFormat="1" ht="15" customHeight="1" x14ac:dyDescent="0.25">
      <c r="A230" s="141" t="s">
        <v>97</v>
      </c>
      <c r="B230" s="144" t="s">
        <v>42</v>
      </c>
      <c r="C230" s="147"/>
      <c r="D230" s="133" t="s">
        <v>43</v>
      </c>
      <c r="E230" s="50" t="s">
        <v>1</v>
      </c>
      <c r="F230" s="59">
        <f t="shared" si="45"/>
        <v>0</v>
      </c>
      <c r="G230" s="60">
        <f>SUM(G231:G235)</f>
        <v>0</v>
      </c>
      <c r="H230" s="61">
        <f t="shared" ref="H230:K230" si="53">SUM(H231:H235)</f>
        <v>0</v>
      </c>
      <c r="I230" s="61">
        <f t="shared" si="53"/>
        <v>0</v>
      </c>
      <c r="J230" s="61">
        <f t="shared" si="53"/>
        <v>0</v>
      </c>
      <c r="K230" s="62">
        <f t="shared" si="53"/>
        <v>0</v>
      </c>
    </row>
    <row r="231" spans="1:11" s="5" customFormat="1" ht="15" customHeight="1" x14ac:dyDescent="0.25">
      <c r="A231" s="142"/>
      <c r="B231" s="145"/>
      <c r="C231" s="148"/>
      <c r="D231" s="134"/>
      <c r="E231" s="15" t="s">
        <v>2</v>
      </c>
      <c r="F231" s="63">
        <f t="shared" si="45"/>
        <v>0</v>
      </c>
      <c r="G231" s="64">
        <v>0</v>
      </c>
      <c r="H231" s="65">
        <v>0</v>
      </c>
      <c r="I231" s="65">
        <v>0</v>
      </c>
      <c r="J231" s="65">
        <v>0</v>
      </c>
      <c r="K231" s="66">
        <v>0</v>
      </c>
    </row>
    <row r="232" spans="1:11" s="5" customFormat="1" ht="15" customHeight="1" x14ac:dyDescent="0.25">
      <c r="A232" s="142"/>
      <c r="B232" s="145"/>
      <c r="C232" s="148"/>
      <c r="D232" s="134"/>
      <c r="E232" s="16" t="s">
        <v>75</v>
      </c>
      <c r="F232" s="63">
        <f t="shared" si="45"/>
        <v>0</v>
      </c>
      <c r="G232" s="64">
        <v>0</v>
      </c>
      <c r="H232" s="65">
        <v>0</v>
      </c>
      <c r="I232" s="65">
        <v>0</v>
      </c>
      <c r="J232" s="65">
        <v>0</v>
      </c>
      <c r="K232" s="66">
        <v>0</v>
      </c>
    </row>
    <row r="233" spans="1:11" s="5" customFormat="1" ht="15" customHeight="1" x14ac:dyDescent="0.25">
      <c r="A233" s="142"/>
      <c r="B233" s="145"/>
      <c r="C233" s="148"/>
      <c r="D233" s="134"/>
      <c r="E233" s="15" t="s">
        <v>3</v>
      </c>
      <c r="F233" s="63">
        <f t="shared" si="45"/>
        <v>0</v>
      </c>
      <c r="G233" s="64">
        <v>0</v>
      </c>
      <c r="H233" s="65">
        <v>0</v>
      </c>
      <c r="I233" s="65">
        <v>0</v>
      </c>
      <c r="J233" s="65">
        <v>0</v>
      </c>
      <c r="K233" s="66">
        <v>0</v>
      </c>
    </row>
    <row r="234" spans="1:11" s="5" customFormat="1" ht="15" customHeight="1" x14ac:dyDescent="0.25">
      <c r="A234" s="142"/>
      <c r="B234" s="145"/>
      <c r="C234" s="148"/>
      <c r="D234" s="134"/>
      <c r="E234" s="15" t="s">
        <v>4</v>
      </c>
      <c r="F234" s="63">
        <f t="shared" si="45"/>
        <v>0</v>
      </c>
      <c r="G234" s="64">
        <v>0</v>
      </c>
      <c r="H234" s="65">
        <v>0</v>
      </c>
      <c r="I234" s="65">
        <v>0</v>
      </c>
      <c r="J234" s="65">
        <v>0</v>
      </c>
      <c r="K234" s="66">
        <v>0</v>
      </c>
    </row>
    <row r="235" spans="1:11" s="5" customFormat="1" ht="15" customHeight="1" x14ac:dyDescent="0.25">
      <c r="A235" s="143"/>
      <c r="B235" s="146"/>
      <c r="C235" s="149"/>
      <c r="D235" s="150"/>
      <c r="E235" s="17" t="s">
        <v>5</v>
      </c>
      <c r="F235" s="67">
        <f t="shared" si="45"/>
        <v>0</v>
      </c>
      <c r="G235" s="68">
        <v>0</v>
      </c>
      <c r="H235" s="69">
        <v>0</v>
      </c>
      <c r="I235" s="69">
        <v>0</v>
      </c>
      <c r="J235" s="69">
        <v>0</v>
      </c>
      <c r="K235" s="70">
        <v>0</v>
      </c>
    </row>
    <row r="236" spans="1:11" ht="15" customHeight="1" x14ac:dyDescent="0.25">
      <c r="A236" s="141" t="s">
        <v>98</v>
      </c>
      <c r="B236" s="144" t="s">
        <v>44</v>
      </c>
      <c r="C236" s="147"/>
      <c r="D236" s="133" t="s">
        <v>45</v>
      </c>
      <c r="E236" s="50" t="s">
        <v>1</v>
      </c>
      <c r="F236" s="59">
        <f t="shared" si="45"/>
        <v>0</v>
      </c>
      <c r="G236" s="60">
        <f>SUM(G237:G241)</f>
        <v>0</v>
      </c>
      <c r="H236" s="61">
        <f t="shared" ref="H236:K236" si="54">SUM(H237:H241)</f>
        <v>0</v>
      </c>
      <c r="I236" s="61">
        <f t="shared" si="54"/>
        <v>0</v>
      </c>
      <c r="J236" s="61">
        <f t="shared" si="54"/>
        <v>0</v>
      </c>
      <c r="K236" s="62">
        <f t="shared" si="54"/>
        <v>0</v>
      </c>
    </row>
    <row r="237" spans="1:11" ht="15" customHeight="1" x14ac:dyDescent="0.25">
      <c r="A237" s="142"/>
      <c r="B237" s="145"/>
      <c r="C237" s="148"/>
      <c r="D237" s="134"/>
      <c r="E237" s="15" t="s">
        <v>2</v>
      </c>
      <c r="F237" s="63">
        <f t="shared" si="45"/>
        <v>0</v>
      </c>
      <c r="G237" s="64">
        <v>0</v>
      </c>
      <c r="H237" s="65">
        <v>0</v>
      </c>
      <c r="I237" s="65">
        <v>0</v>
      </c>
      <c r="J237" s="65">
        <v>0</v>
      </c>
      <c r="K237" s="66">
        <v>0</v>
      </c>
    </row>
    <row r="238" spans="1:11" ht="15" customHeight="1" x14ac:dyDescent="0.25">
      <c r="A238" s="142"/>
      <c r="B238" s="145"/>
      <c r="C238" s="148"/>
      <c r="D238" s="134"/>
      <c r="E238" s="16" t="s">
        <v>75</v>
      </c>
      <c r="F238" s="63">
        <f t="shared" si="45"/>
        <v>0</v>
      </c>
      <c r="G238" s="64">
        <v>0</v>
      </c>
      <c r="H238" s="65">
        <v>0</v>
      </c>
      <c r="I238" s="65">
        <v>0</v>
      </c>
      <c r="J238" s="65">
        <v>0</v>
      </c>
      <c r="K238" s="66">
        <v>0</v>
      </c>
    </row>
    <row r="239" spans="1:11" ht="15" customHeight="1" x14ac:dyDescent="0.25">
      <c r="A239" s="142"/>
      <c r="B239" s="145"/>
      <c r="C239" s="148"/>
      <c r="D239" s="134"/>
      <c r="E239" s="15" t="s">
        <v>3</v>
      </c>
      <c r="F239" s="63">
        <f t="shared" si="45"/>
        <v>0</v>
      </c>
      <c r="G239" s="64">
        <v>0</v>
      </c>
      <c r="H239" s="65">
        <v>0</v>
      </c>
      <c r="I239" s="65">
        <v>0</v>
      </c>
      <c r="J239" s="65">
        <v>0</v>
      </c>
      <c r="K239" s="66">
        <v>0</v>
      </c>
    </row>
    <row r="240" spans="1:11" ht="15" customHeight="1" x14ac:dyDescent="0.25">
      <c r="A240" s="142"/>
      <c r="B240" s="145"/>
      <c r="C240" s="148"/>
      <c r="D240" s="134"/>
      <c r="E240" s="15" t="s">
        <v>4</v>
      </c>
      <c r="F240" s="63">
        <f t="shared" si="45"/>
        <v>0</v>
      </c>
      <c r="G240" s="64">
        <v>0</v>
      </c>
      <c r="H240" s="65">
        <v>0</v>
      </c>
      <c r="I240" s="65">
        <v>0</v>
      </c>
      <c r="J240" s="65">
        <v>0</v>
      </c>
      <c r="K240" s="66">
        <v>0</v>
      </c>
    </row>
    <row r="241" spans="1:11" ht="15" customHeight="1" thickBot="1" x14ac:dyDescent="0.3">
      <c r="A241" s="168"/>
      <c r="B241" s="169"/>
      <c r="C241" s="176"/>
      <c r="D241" s="135"/>
      <c r="E241" s="22" t="s">
        <v>5</v>
      </c>
      <c r="F241" s="71">
        <f t="shared" si="45"/>
        <v>0</v>
      </c>
      <c r="G241" s="72">
        <v>0</v>
      </c>
      <c r="H241" s="73">
        <v>0</v>
      </c>
      <c r="I241" s="73">
        <v>0</v>
      </c>
      <c r="J241" s="73">
        <v>0</v>
      </c>
      <c r="K241" s="74">
        <v>0</v>
      </c>
    </row>
    <row r="242" spans="1:11" ht="15" customHeight="1" x14ac:dyDescent="0.25">
      <c r="A242" s="125" t="s">
        <v>109</v>
      </c>
      <c r="B242" s="154" t="s">
        <v>110</v>
      </c>
      <c r="C242" s="136">
        <v>2025</v>
      </c>
      <c r="D242" s="151" t="s">
        <v>86</v>
      </c>
      <c r="E242" s="44" t="s">
        <v>1</v>
      </c>
      <c r="F242" s="75">
        <f t="shared" si="45"/>
        <v>84477.546999999991</v>
      </c>
      <c r="G242" s="76">
        <f>SUM(G248,G254)</f>
        <v>0</v>
      </c>
      <c r="H242" s="77">
        <f t="shared" ref="H242:K242" si="55">SUM(H248,H254)</f>
        <v>0</v>
      </c>
      <c r="I242" s="77">
        <f t="shared" si="55"/>
        <v>0</v>
      </c>
      <c r="J242" s="77">
        <f t="shared" si="55"/>
        <v>0</v>
      </c>
      <c r="K242" s="78">
        <f t="shared" si="55"/>
        <v>84477.546999999991</v>
      </c>
    </row>
    <row r="243" spans="1:11" ht="15" customHeight="1" x14ac:dyDescent="0.25">
      <c r="A243" s="126"/>
      <c r="B243" s="155"/>
      <c r="C243" s="137"/>
      <c r="D243" s="152"/>
      <c r="E243" s="11" t="s">
        <v>2</v>
      </c>
      <c r="F243" s="51">
        <f t="shared" si="45"/>
        <v>0</v>
      </c>
      <c r="G243" s="52">
        <f t="shared" ref="G243:K247" si="56">SUM(G249,G255)</f>
        <v>0</v>
      </c>
      <c r="H243" s="53">
        <f t="shared" si="56"/>
        <v>0</v>
      </c>
      <c r="I243" s="53">
        <f t="shared" si="56"/>
        <v>0</v>
      </c>
      <c r="J243" s="53">
        <f t="shared" si="56"/>
        <v>0</v>
      </c>
      <c r="K243" s="54">
        <f t="shared" si="56"/>
        <v>0</v>
      </c>
    </row>
    <row r="244" spans="1:11" ht="15" customHeight="1" x14ac:dyDescent="0.25">
      <c r="A244" s="126"/>
      <c r="B244" s="155"/>
      <c r="C244" s="137"/>
      <c r="D244" s="152"/>
      <c r="E244" s="12" t="s">
        <v>75</v>
      </c>
      <c r="F244" s="51">
        <f t="shared" si="45"/>
        <v>0</v>
      </c>
      <c r="G244" s="52">
        <f t="shared" si="56"/>
        <v>0</v>
      </c>
      <c r="H244" s="53">
        <f t="shared" si="56"/>
        <v>0</v>
      </c>
      <c r="I244" s="53">
        <f>SUM(I250,I256)</f>
        <v>0</v>
      </c>
      <c r="J244" s="53">
        <f t="shared" si="56"/>
        <v>0</v>
      </c>
      <c r="K244" s="54">
        <f t="shared" si="56"/>
        <v>0</v>
      </c>
    </row>
    <row r="245" spans="1:11" ht="15" customHeight="1" x14ac:dyDescent="0.25">
      <c r="A245" s="126"/>
      <c r="B245" s="155"/>
      <c r="C245" s="137"/>
      <c r="D245" s="152"/>
      <c r="E245" s="11" t="s">
        <v>3</v>
      </c>
      <c r="F245" s="51">
        <f t="shared" si="45"/>
        <v>80253.67</v>
      </c>
      <c r="G245" s="52">
        <f t="shared" si="56"/>
        <v>0</v>
      </c>
      <c r="H245" s="53">
        <f t="shared" si="56"/>
        <v>0</v>
      </c>
      <c r="I245" s="53">
        <f t="shared" si="56"/>
        <v>0</v>
      </c>
      <c r="J245" s="53">
        <f t="shared" si="56"/>
        <v>0</v>
      </c>
      <c r="K245" s="54">
        <f t="shared" si="56"/>
        <v>80253.67</v>
      </c>
    </row>
    <row r="246" spans="1:11" ht="15" customHeight="1" x14ac:dyDescent="0.25">
      <c r="A246" s="126"/>
      <c r="B246" s="155"/>
      <c r="C246" s="137"/>
      <c r="D246" s="152"/>
      <c r="E246" s="11" t="s">
        <v>4</v>
      </c>
      <c r="F246" s="51">
        <f t="shared" si="45"/>
        <v>4223.8770000000004</v>
      </c>
      <c r="G246" s="52">
        <f t="shared" si="56"/>
        <v>0</v>
      </c>
      <c r="H246" s="53">
        <f t="shared" si="56"/>
        <v>0</v>
      </c>
      <c r="I246" s="53">
        <f t="shared" si="56"/>
        <v>0</v>
      </c>
      <c r="J246" s="53">
        <f t="shared" si="56"/>
        <v>0</v>
      </c>
      <c r="K246" s="54">
        <f t="shared" si="56"/>
        <v>4223.8770000000004</v>
      </c>
    </row>
    <row r="247" spans="1:11" ht="15" customHeight="1" x14ac:dyDescent="0.25">
      <c r="A247" s="127"/>
      <c r="B247" s="156"/>
      <c r="C247" s="138"/>
      <c r="D247" s="153"/>
      <c r="E247" s="6" t="s">
        <v>5</v>
      </c>
      <c r="F247" s="55">
        <f t="shared" si="45"/>
        <v>0</v>
      </c>
      <c r="G247" s="56">
        <f t="shared" si="56"/>
        <v>0</v>
      </c>
      <c r="H247" s="57">
        <f t="shared" si="56"/>
        <v>0</v>
      </c>
      <c r="I247" s="57">
        <f t="shared" si="56"/>
        <v>0</v>
      </c>
      <c r="J247" s="57">
        <f t="shared" si="56"/>
        <v>0</v>
      </c>
      <c r="K247" s="58">
        <f t="shared" si="56"/>
        <v>0</v>
      </c>
    </row>
    <row r="248" spans="1:11" ht="15" customHeight="1" x14ac:dyDescent="0.25">
      <c r="A248" s="141" t="s">
        <v>111</v>
      </c>
      <c r="B248" s="144" t="s">
        <v>101</v>
      </c>
      <c r="C248" s="147">
        <v>2025</v>
      </c>
      <c r="D248" s="133" t="s">
        <v>86</v>
      </c>
      <c r="E248" s="50" t="s">
        <v>1</v>
      </c>
      <c r="F248" s="59">
        <f t="shared" si="45"/>
        <v>84477.546999999991</v>
      </c>
      <c r="G248" s="60">
        <f>SUM(G249:G253)</f>
        <v>0</v>
      </c>
      <c r="H248" s="61">
        <f t="shared" ref="H248:J248" si="57">SUM(H249:H253)</f>
        <v>0</v>
      </c>
      <c r="I248" s="61">
        <f t="shared" si="57"/>
        <v>0</v>
      </c>
      <c r="J248" s="61">
        <f t="shared" si="57"/>
        <v>0</v>
      </c>
      <c r="K248" s="62">
        <f>SUM(K249:K253)</f>
        <v>84477.546999999991</v>
      </c>
    </row>
    <row r="249" spans="1:11" ht="15" customHeight="1" x14ac:dyDescent="0.25">
      <c r="A249" s="142"/>
      <c r="B249" s="145"/>
      <c r="C249" s="148"/>
      <c r="D249" s="134"/>
      <c r="E249" s="15" t="s">
        <v>2</v>
      </c>
      <c r="F249" s="63">
        <f t="shared" si="45"/>
        <v>0</v>
      </c>
      <c r="G249" s="64">
        <v>0</v>
      </c>
      <c r="H249" s="65">
        <v>0</v>
      </c>
      <c r="I249" s="65">
        <v>0</v>
      </c>
      <c r="J249" s="65">
        <v>0</v>
      </c>
      <c r="K249" s="66">
        <v>0</v>
      </c>
    </row>
    <row r="250" spans="1:11" ht="15" customHeight="1" x14ac:dyDescent="0.25">
      <c r="A250" s="142"/>
      <c r="B250" s="145"/>
      <c r="C250" s="148"/>
      <c r="D250" s="134"/>
      <c r="E250" s="16" t="s">
        <v>75</v>
      </c>
      <c r="F250" s="63">
        <f t="shared" si="45"/>
        <v>0</v>
      </c>
      <c r="G250" s="64">
        <v>0</v>
      </c>
      <c r="H250" s="65">
        <v>0</v>
      </c>
      <c r="I250" s="65">
        <v>0</v>
      </c>
      <c r="J250" s="65">
        <v>0</v>
      </c>
      <c r="K250" s="66">
        <v>0</v>
      </c>
    </row>
    <row r="251" spans="1:11" ht="15" customHeight="1" x14ac:dyDescent="0.25">
      <c r="A251" s="142"/>
      <c r="B251" s="145"/>
      <c r="C251" s="148"/>
      <c r="D251" s="134"/>
      <c r="E251" s="15" t="s">
        <v>3</v>
      </c>
      <c r="F251" s="63">
        <f t="shared" si="45"/>
        <v>80253.67</v>
      </c>
      <c r="G251" s="64">
        <v>0</v>
      </c>
      <c r="H251" s="65">
        <v>0</v>
      </c>
      <c r="I251" s="65">
        <v>0</v>
      </c>
      <c r="J251" s="65">
        <v>0</v>
      </c>
      <c r="K251" s="66">
        <v>80253.67</v>
      </c>
    </row>
    <row r="252" spans="1:11" ht="15" customHeight="1" x14ac:dyDescent="0.25">
      <c r="A252" s="142"/>
      <c r="B252" s="145"/>
      <c r="C252" s="148"/>
      <c r="D252" s="134"/>
      <c r="E252" s="15" t="s">
        <v>4</v>
      </c>
      <c r="F252" s="63">
        <f t="shared" si="45"/>
        <v>4223.8770000000004</v>
      </c>
      <c r="G252" s="64">
        <v>0</v>
      </c>
      <c r="H252" s="65">
        <v>0</v>
      </c>
      <c r="I252" s="65">
        <v>0</v>
      </c>
      <c r="J252" s="65">
        <v>0</v>
      </c>
      <c r="K252" s="66">
        <v>4223.8770000000004</v>
      </c>
    </row>
    <row r="253" spans="1:11" ht="14.25" customHeight="1" thickBot="1" x14ac:dyDescent="0.3">
      <c r="A253" s="143"/>
      <c r="B253" s="146"/>
      <c r="C253" s="149"/>
      <c r="D253" s="150"/>
      <c r="E253" s="17" t="s">
        <v>5</v>
      </c>
      <c r="F253" s="67">
        <f t="shared" si="45"/>
        <v>0</v>
      </c>
      <c r="G253" s="68">
        <v>0</v>
      </c>
      <c r="H253" s="69">
        <v>0</v>
      </c>
      <c r="I253" s="69">
        <v>0</v>
      </c>
      <c r="J253" s="69">
        <v>0</v>
      </c>
      <c r="K253" s="70">
        <v>0</v>
      </c>
    </row>
    <row r="254" spans="1:11" ht="15" hidden="1" customHeight="1" thickBot="1" x14ac:dyDescent="0.3">
      <c r="A254" s="141" t="s">
        <v>112</v>
      </c>
      <c r="B254" s="144" t="s">
        <v>113</v>
      </c>
      <c r="C254" s="147" t="s">
        <v>108</v>
      </c>
      <c r="D254" s="133" t="s">
        <v>86</v>
      </c>
      <c r="E254" s="50" t="s">
        <v>1</v>
      </c>
      <c r="F254" s="59">
        <f t="shared" si="45"/>
        <v>0</v>
      </c>
      <c r="G254" s="60">
        <f>SUM(G255:G259)</f>
        <v>0</v>
      </c>
      <c r="H254" s="61">
        <f t="shared" ref="H254:K254" si="58">SUM(H255:H259)</f>
        <v>0</v>
      </c>
      <c r="I254" s="61">
        <f t="shared" si="58"/>
        <v>0</v>
      </c>
      <c r="J254" s="61">
        <f t="shared" si="58"/>
        <v>0</v>
      </c>
      <c r="K254" s="62">
        <f t="shared" si="58"/>
        <v>0</v>
      </c>
    </row>
    <row r="255" spans="1:11" ht="15" hidden="1" customHeight="1" thickBot="1" x14ac:dyDescent="0.3">
      <c r="A255" s="142"/>
      <c r="B255" s="145"/>
      <c r="C255" s="148"/>
      <c r="D255" s="134"/>
      <c r="E255" s="15" t="s">
        <v>2</v>
      </c>
      <c r="F255" s="63">
        <f t="shared" si="45"/>
        <v>0</v>
      </c>
      <c r="G255" s="64">
        <v>0</v>
      </c>
      <c r="H255" s="65">
        <v>0</v>
      </c>
      <c r="I255" s="65">
        <v>0</v>
      </c>
      <c r="J255" s="65">
        <v>0</v>
      </c>
      <c r="K255" s="66">
        <v>0</v>
      </c>
    </row>
    <row r="256" spans="1:11" ht="15" hidden="1" customHeight="1" thickBot="1" x14ac:dyDescent="0.3">
      <c r="A256" s="142"/>
      <c r="B256" s="145"/>
      <c r="C256" s="148"/>
      <c r="D256" s="134"/>
      <c r="E256" s="16" t="s">
        <v>75</v>
      </c>
      <c r="F256" s="63">
        <f t="shared" si="45"/>
        <v>0</v>
      </c>
      <c r="G256" s="64">
        <v>0</v>
      </c>
      <c r="H256" s="65">
        <v>0</v>
      </c>
      <c r="I256" s="65">
        <v>0</v>
      </c>
      <c r="J256" s="65">
        <v>0</v>
      </c>
      <c r="K256" s="66">
        <v>0</v>
      </c>
    </row>
    <row r="257" spans="1:11" ht="15" hidden="1" customHeight="1" thickBot="1" x14ac:dyDescent="0.3">
      <c r="A257" s="142"/>
      <c r="B257" s="145"/>
      <c r="C257" s="148"/>
      <c r="D257" s="134"/>
      <c r="E257" s="15" t="s">
        <v>3</v>
      </c>
      <c r="F257" s="63">
        <f t="shared" si="45"/>
        <v>0</v>
      </c>
      <c r="G257" s="64">
        <v>0</v>
      </c>
      <c r="H257" s="65">
        <v>0</v>
      </c>
      <c r="I257" s="65">
        <v>0</v>
      </c>
      <c r="J257" s="65">
        <v>0</v>
      </c>
      <c r="K257" s="66">
        <v>0</v>
      </c>
    </row>
    <row r="258" spans="1:11" ht="15" hidden="1" customHeight="1" thickBot="1" x14ac:dyDescent="0.3">
      <c r="A258" s="142"/>
      <c r="B258" s="145"/>
      <c r="C258" s="148"/>
      <c r="D258" s="134"/>
      <c r="E258" s="15" t="s">
        <v>4</v>
      </c>
      <c r="F258" s="63">
        <f t="shared" si="45"/>
        <v>0</v>
      </c>
      <c r="G258" s="64">
        <v>0</v>
      </c>
      <c r="H258" s="65">
        <v>0</v>
      </c>
      <c r="I258" s="65">
        <v>0</v>
      </c>
      <c r="J258" s="65">
        <v>0</v>
      </c>
      <c r="K258" s="66">
        <v>0</v>
      </c>
    </row>
    <row r="259" spans="1:11" ht="15" hidden="1" customHeight="1" thickBot="1" x14ac:dyDescent="0.3">
      <c r="A259" s="179"/>
      <c r="B259" s="180"/>
      <c r="C259" s="186"/>
      <c r="D259" s="161"/>
      <c r="E259" s="30" t="s">
        <v>5</v>
      </c>
      <c r="F259" s="107">
        <f t="shared" si="45"/>
        <v>0</v>
      </c>
      <c r="G259" s="108">
        <v>0</v>
      </c>
      <c r="H259" s="109">
        <v>0</v>
      </c>
      <c r="I259" s="109">
        <v>0</v>
      </c>
      <c r="J259" s="109">
        <v>0</v>
      </c>
      <c r="K259" s="110">
        <v>0</v>
      </c>
    </row>
    <row r="260" spans="1:11" thickTop="1" x14ac:dyDescent="0.25">
      <c r="A260" s="112" t="s">
        <v>81</v>
      </c>
      <c r="B260" s="115" t="s">
        <v>88</v>
      </c>
      <c r="C260" s="118"/>
      <c r="D260" s="121" t="s">
        <v>99</v>
      </c>
      <c r="E260" s="37" t="s">
        <v>1</v>
      </c>
      <c r="F260" s="87">
        <f t="shared" si="45"/>
        <v>0</v>
      </c>
      <c r="G260" s="88">
        <f>G266</f>
        <v>0</v>
      </c>
      <c r="H260" s="89">
        <f t="shared" ref="H260:K260" si="59">H266</f>
        <v>0</v>
      </c>
      <c r="I260" s="89">
        <f t="shared" si="59"/>
        <v>0</v>
      </c>
      <c r="J260" s="89">
        <f t="shared" si="59"/>
        <v>0</v>
      </c>
      <c r="K260" s="90">
        <f t="shared" si="59"/>
        <v>0</v>
      </c>
    </row>
    <row r="261" spans="1:11" ht="15" x14ac:dyDescent="0.25">
      <c r="A261" s="113"/>
      <c r="B261" s="116"/>
      <c r="C261" s="119"/>
      <c r="D261" s="122"/>
      <c r="E261" s="7" t="s">
        <v>2</v>
      </c>
      <c r="F261" s="91">
        <f t="shared" si="45"/>
        <v>0</v>
      </c>
      <c r="G261" s="92">
        <f t="shared" ref="G261:K265" si="60">G267</f>
        <v>0</v>
      </c>
      <c r="H261" s="93">
        <f t="shared" si="60"/>
        <v>0</v>
      </c>
      <c r="I261" s="93">
        <f t="shared" si="60"/>
        <v>0</v>
      </c>
      <c r="J261" s="93">
        <f t="shared" si="60"/>
        <v>0</v>
      </c>
      <c r="K261" s="94">
        <f t="shared" si="60"/>
        <v>0</v>
      </c>
    </row>
    <row r="262" spans="1:11" ht="15" x14ac:dyDescent="0.25">
      <c r="A262" s="113"/>
      <c r="B262" s="116"/>
      <c r="C262" s="119"/>
      <c r="D262" s="122"/>
      <c r="E262" s="8" t="s">
        <v>75</v>
      </c>
      <c r="F262" s="91">
        <f t="shared" si="45"/>
        <v>0</v>
      </c>
      <c r="G262" s="92">
        <f t="shared" si="60"/>
        <v>0</v>
      </c>
      <c r="H262" s="93">
        <f t="shared" si="60"/>
        <v>0</v>
      </c>
      <c r="I262" s="93">
        <f t="shared" si="60"/>
        <v>0</v>
      </c>
      <c r="J262" s="93">
        <f t="shared" si="60"/>
        <v>0</v>
      </c>
      <c r="K262" s="94">
        <f t="shared" si="60"/>
        <v>0</v>
      </c>
    </row>
    <row r="263" spans="1:11" ht="15" x14ac:dyDescent="0.25">
      <c r="A263" s="113"/>
      <c r="B263" s="116"/>
      <c r="C263" s="119"/>
      <c r="D263" s="122"/>
      <c r="E263" s="7" t="s">
        <v>3</v>
      </c>
      <c r="F263" s="91">
        <f t="shared" si="45"/>
        <v>0</v>
      </c>
      <c r="G263" s="92">
        <f t="shared" si="60"/>
        <v>0</v>
      </c>
      <c r="H263" s="93">
        <f t="shared" si="60"/>
        <v>0</v>
      </c>
      <c r="I263" s="93">
        <f t="shared" si="60"/>
        <v>0</v>
      </c>
      <c r="J263" s="93">
        <f t="shared" si="60"/>
        <v>0</v>
      </c>
      <c r="K263" s="94">
        <f t="shared" si="60"/>
        <v>0</v>
      </c>
    </row>
    <row r="264" spans="1:11" ht="15" x14ac:dyDescent="0.25">
      <c r="A264" s="113"/>
      <c r="B264" s="116"/>
      <c r="C264" s="119"/>
      <c r="D264" s="122"/>
      <c r="E264" s="7" t="s">
        <v>4</v>
      </c>
      <c r="F264" s="91">
        <f t="shared" si="45"/>
        <v>0</v>
      </c>
      <c r="G264" s="92">
        <f t="shared" si="60"/>
        <v>0</v>
      </c>
      <c r="H264" s="93">
        <f t="shared" si="60"/>
        <v>0</v>
      </c>
      <c r="I264" s="93">
        <f t="shared" si="60"/>
        <v>0</v>
      </c>
      <c r="J264" s="93">
        <f t="shared" si="60"/>
        <v>0</v>
      </c>
      <c r="K264" s="94">
        <f t="shared" si="60"/>
        <v>0</v>
      </c>
    </row>
    <row r="265" spans="1:11" thickBot="1" x14ac:dyDescent="0.3">
      <c r="A265" s="129"/>
      <c r="B265" s="128"/>
      <c r="C265" s="157"/>
      <c r="D265" s="124"/>
      <c r="E265" s="18" t="s">
        <v>5</v>
      </c>
      <c r="F265" s="95">
        <f t="shared" ref="F265:F283" si="61">SUM(G265:K265)</f>
        <v>0</v>
      </c>
      <c r="G265" s="96">
        <f t="shared" si="60"/>
        <v>0</v>
      </c>
      <c r="H265" s="97">
        <f t="shared" si="60"/>
        <v>0</v>
      </c>
      <c r="I265" s="97">
        <f t="shared" si="60"/>
        <v>0</v>
      </c>
      <c r="J265" s="97">
        <f t="shared" si="60"/>
        <v>0</v>
      </c>
      <c r="K265" s="98">
        <f t="shared" si="60"/>
        <v>0</v>
      </c>
    </row>
    <row r="266" spans="1:11" ht="15" customHeight="1" x14ac:dyDescent="0.25">
      <c r="A266" s="125" t="s">
        <v>82</v>
      </c>
      <c r="B266" s="154" t="s">
        <v>116</v>
      </c>
      <c r="C266" s="158"/>
      <c r="D266" s="151" t="s">
        <v>99</v>
      </c>
      <c r="E266" s="44" t="s">
        <v>1</v>
      </c>
      <c r="F266" s="75">
        <f t="shared" si="61"/>
        <v>0</v>
      </c>
      <c r="G266" s="76">
        <f>G272</f>
        <v>0</v>
      </c>
      <c r="H266" s="77">
        <f t="shared" ref="H266:K266" si="62">H272</f>
        <v>0</v>
      </c>
      <c r="I266" s="77">
        <f t="shared" si="62"/>
        <v>0</v>
      </c>
      <c r="J266" s="77">
        <f t="shared" si="62"/>
        <v>0</v>
      </c>
      <c r="K266" s="78">
        <f t="shared" si="62"/>
        <v>0</v>
      </c>
    </row>
    <row r="267" spans="1:11" ht="15" customHeight="1" x14ac:dyDescent="0.25">
      <c r="A267" s="126"/>
      <c r="B267" s="155"/>
      <c r="C267" s="159"/>
      <c r="D267" s="152"/>
      <c r="E267" s="11" t="s">
        <v>2</v>
      </c>
      <c r="F267" s="51">
        <f t="shared" si="61"/>
        <v>0</v>
      </c>
      <c r="G267" s="52">
        <f t="shared" ref="G267:K271" si="63">G273</f>
        <v>0</v>
      </c>
      <c r="H267" s="53">
        <f t="shared" si="63"/>
        <v>0</v>
      </c>
      <c r="I267" s="53">
        <f t="shared" si="63"/>
        <v>0</v>
      </c>
      <c r="J267" s="53">
        <f t="shared" si="63"/>
        <v>0</v>
      </c>
      <c r="K267" s="54">
        <f t="shared" si="63"/>
        <v>0</v>
      </c>
    </row>
    <row r="268" spans="1:11" ht="15" customHeight="1" x14ac:dyDescent="0.25">
      <c r="A268" s="126"/>
      <c r="B268" s="155"/>
      <c r="C268" s="159"/>
      <c r="D268" s="152"/>
      <c r="E268" s="12" t="s">
        <v>75</v>
      </c>
      <c r="F268" s="51">
        <f t="shared" si="61"/>
        <v>0</v>
      </c>
      <c r="G268" s="52">
        <f t="shared" si="63"/>
        <v>0</v>
      </c>
      <c r="H268" s="53">
        <f t="shared" si="63"/>
        <v>0</v>
      </c>
      <c r="I268" s="53">
        <f t="shared" si="63"/>
        <v>0</v>
      </c>
      <c r="J268" s="53">
        <f t="shared" si="63"/>
        <v>0</v>
      </c>
      <c r="K268" s="54">
        <f t="shared" si="63"/>
        <v>0</v>
      </c>
    </row>
    <row r="269" spans="1:11" ht="15" customHeight="1" x14ac:dyDescent="0.25">
      <c r="A269" s="126"/>
      <c r="B269" s="155"/>
      <c r="C269" s="159"/>
      <c r="D269" s="152"/>
      <c r="E269" s="11" t="s">
        <v>3</v>
      </c>
      <c r="F269" s="51">
        <f t="shared" si="61"/>
        <v>0</v>
      </c>
      <c r="G269" s="52">
        <f t="shared" si="63"/>
        <v>0</v>
      </c>
      <c r="H269" s="53">
        <f t="shared" si="63"/>
        <v>0</v>
      </c>
      <c r="I269" s="53">
        <f t="shared" si="63"/>
        <v>0</v>
      </c>
      <c r="J269" s="53">
        <f t="shared" si="63"/>
        <v>0</v>
      </c>
      <c r="K269" s="54">
        <f t="shared" si="63"/>
        <v>0</v>
      </c>
    </row>
    <row r="270" spans="1:11" ht="15" customHeight="1" x14ac:dyDescent="0.25">
      <c r="A270" s="126"/>
      <c r="B270" s="155"/>
      <c r="C270" s="159"/>
      <c r="D270" s="152"/>
      <c r="E270" s="11" t="s">
        <v>4</v>
      </c>
      <c r="F270" s="51">
        <f t="shared" si="61"/>
        <v>0</v>
      </c>
      <c r="G270" s="52">
        <f t="shared" si="63"/>
        <v>0</v>
      </c>
      <c r="H270" s="53">
        <f t="shared" si="63"/>
        <v>0</v>
      </c>
      <c r="I270" s="53">
        <f t="shared" si="63"/>
        <v>0</v>
      </c>
      <c r="J270" s="53">
        <f t="shared" si="63"/>
        <v>0</v>
      </c>
      <c r="K270" s="54">
        <f t="shared" si="63"/>
        <v>0</v>
      </c>
    </row>
    <row r="271" spans="1:11" ht="21" customHeight="1" x14ac:dyDescent="0.25">
      <c r="A271" s="127"/>
      <c r="B271" s="156"/>
      <c r="C271" s="160"/>
      <c r="D271" s="153"/>
      <c r="E271" s="6" t="s">
        <v>5</v>
      </c>
      <c r="F271" s="55">
        <f t="shared" si="61"/>
        <v>0</v>
      </c>
      <c r="G271" s="56">
        <f t="shared" si="63"/>
        <v>0</v>
      </c>
      <c r="H271" s="57">
        <f t="shared" si="63"/>
        <v>0</v>
      </c>
      <c r="I271" s="57">
        <f t="shared" si="63"/>
        <v>0</v>
      </c>
      <c r="J271" s="57">
        <f t="shared" si="63"/>
        <v>0</v>
      </c>
      <c r="K271" s="58">
        <f t="shared" si="63"/>
        <v>0</v>
      </c>
    </row>
    <row r="272" spans="1:11" ht="15" x14ac:dyDescent="0.25">
      <c r="A272" s="141" t="s">
        <v>83</v>
      </c>
      <c r="B272" s="144" t="s">
        <v>117</v>
      </c>
      <c r="C272" s="170"/>
      <c r="D272" s="133" t="s">
        <v>99</v>
      </c>
      <c r="E272" s="50" t="s">
        <v>1</v>
      </c>
      <c r="F272" s="59">
        <f t="shared" si="61"/>
        <v>0</v>
      </c>
      <c r="G272" s="60">
        <f>SUM(G273:G277)</f>
        <v>0</v>
      </c>
      <c r="H272" s="61">
        <f t="shared" ref="H272:K272" si="64">SUM(H273:H277)</f>
        <v>0</v>
      </c>
      <c r="I272" s="61">
        <f t="shared" si="64"/>
        <v>0</v>
      </c>
      <c r="J272" s="61">
        <f t="shared" si="64"/>
        <v>0</v>
      </c>
      <c r="K272" s="62">
        <f t="shared" si="64"/>
        <v>0</v>
      </c>
    </row>
    <row r="273" spans="1:11" ht="15" x14ac:dyDescent="0.25">
      <c r="A273" s="142"/>
      <c r="B273" s="145"/>
      <c r="C273" s="171"/>
      <c r="D273" s="134"/>
      <c r="E273" s="15" t="s">
        <v>2</v>
      </c>
      <c r="F273" s="63">
        <f t="shared" si="61"/>
        <v>0</v>
      </c>
      <c r="G273" s="64">
        <v>0</v>
      </c>
      <c r="H273" s="65">
        <v>0</v>
      </c>
      <c r="I273" s="65">
        <v>0</v>
      </c>
      <c r="J273" s="65">
        <v>0</v>
      </c>
      <c r="K273" s="66">
        <v>0</v>
      </c>
    </row>
    <row r="274" spans="1:11" ht="15" x14ac:dyDescent="0.25">
      <c r="A274" s="142"/>
      <c r="B274" s="145"/>
      <c r="C274" s="171"/>
      <c r="D274" s="134"/>
      <c r="E274" s="16" t="s">
        <v>75</v>
      </c>
      <c r="F274" s="63">
        <f t="shared" si="61"/>
        <v>0</v>
      </c>
      <c r="G274" s="64">
        <v>0</v>
      </c>
      <c r="H274" s="65">
        <v>0</v>
      </c>
      <c r="I274" s="65">
        <v>0</v>
      </c>
      <c r="J274" s="65">
        <v>0</v>
      </c>
      <c r="K274" s="66">
        <v>0</v>
      </c>
    </row>
    <row r="275" spans="1:11" ht="15" x14ac:dyDescent="0.25">
      <c r="A275" s="142"/>
      <c r="B275" s="145"/>
      <c r="C275" s="171"/>
      <c r="D275" s="134"/>
      <c r="E275" s="15" t="s">
        <v>3</v>
      </c>
      <c r="F275" s="63">
        <f t="shared" si="61"/>
        <v>0</v>
      </c>
      <c r="G275" s="64">
        <v>0</v>
      </c>
      <c r="H275" s="65">
        <v>0</v>
      </c>
      <c r="I275" s="65">
        <v>0</v>
      </c>
      <c r="J275" s="65">
        <v>0</v>
      </c>
      <c r="K275" s="66">
        <v>0</v>
      </c>
    </row>
    <row r="276" spans="1:11" ht="15" x14ac:dyDescent="0.25">
      <c r="A276" s="142"/>
      <c r="B276" s="145"/>
      <c r="C276" s="171"/>
      <c r="D276" s="134"/>
      <c r="E276" s="15" t="s">
        <v>4</v>
      </c>
      <c r="F276" s="63">
        <f t="shared" si="61"/>
        <v>0</v>
      </c>
      <c r="G276" s="64">
        <v>0</v>
      </c>
      <c r="H276" s="65">
        <v>0</v>
      </c>
      <c r="I276" s="65">
        <v>0</v>
      </c>
      <c r="J276" s="65">
        <v>0</v>
      </c>
      <c r="K276" s="66">
        <v>0</v>
      </c>
    </row>
    <row r="277" spans="1:11" thickBot="1" x14ac:dyDescent="0.3">
      <c r="A277" s="179"/>
      <c r="B277" s="180"/>
      <c r="C277" s="187"/>
      <c r="D277" s="161"/>
      <c r="E277" s="30" t="s">
        <v>5</v>
      </c>
      <c r="F277" s="107">
        <f t="shared" si="61"/>
        <v>0</v>
      </c>
      <c r="G277" s="108">
        <v>0</v>
      </c>
      <c r="H277" s="109">
        <v>0</v>
      </c>
      <c r="I277" s="109">
        <v>0</v>
      </c>
      <c r="J277" s="109">
        <v>0</v>
      </c>
      <c r="K277" s="110">
        <v>0</v>
      </c>
    </row>
    <row r="278" spans="1:11" thickTop="1" x14ac:dyDescent="0.25">
      <c r="A278" s="112"/>
      <c r="B278" s="115" t="s">
        <v>50</v>
      </c>
      <c r="C278" s="118"/>
      <c r="D278" s="121"/>
      <c r="E278" s="37" t="s">
        <v>1</v>
      </c>
      <c r="F278" s="87">
        <f t="shared" si="61"/>
        <v>4507714.5699119503</v>
      </c>
      <c r="G278" s="88">
        <f>SUM(G260,G194,G188,G170,G158,G140,G134,G50,G8)</f>
        <v>1748531.7168419501</v>
      </c>
      <c r="H278" s="89">
        <f t="shared" ref="H278:K278" si="65">SUM(H260,H194,H188,H170,H158,H140,H134,H50,H8)</f>
        <v>926499.45247000002</v>
      </c>
      <c r="I278" s="89">
        <f>SUM(I260,I194,I188,I170,I158,I140,I134,I50,I8)</f>
        <v>678207.56359999999</v>
      </c>
      <c r="J278" s="89">
        <f t="shared" si="65"/>
        <v>553430.41181999992</v>
      </c>
      <c r="K278" s="90">
        <f t="shared" si="65"/>
        <v>601045.42518000002</v>
      </c>
    </row>
    <row r="279" spans="1:11" ht="15" x14ac:dyDescent="0.25">
      <c r="A279" s="113"/>
      <c r="B279" s="116"/>
      <c r="C279" s="119"/>
      <c r="D279" s="122"/>
      <c r="E279" s="7" t="s">
        <v>2</v>
      </c>
      <c r="F279" s="91">
        <f t="shared" si="61"/>
        <v>167858.79668</v>
      </c>
      <c r="G279" s="92">
        <f t="shared" ref="G279:K283" si="66">SUM(G261,G195,G189,G171,G159,G141,G135,G51,G9)</f>
        <v>77842.944369999997</v>
      </c>
      <c r="H279" s="93">
        <f t="shared" si="66"/>
        <v>25499.943309999999</v>
      </c>
      <c r="I279" s="93">
        <f t="shared" si="66"/>
        <v>38322.273000000001</v>
      </c>
      <c r="J279" s="93">
        <f t="shared" si="66"/>
        <v>12161.331</v>
      </c>
      <c r="K279" s="94">
        <f t="shared" si="66"/>
        <v>14032.305</v>
      </c>
    </row>
    <row r="280" spans="1:11" ht="15" x14ac:dyDescent="0.25">
      <c r="A280" s="113"/>
      <c r="B280" s="116"/>
      <c r="C280" s="119"/>
      <c r="D280" s="122"/>
      <c r="E280" s="8" t="s">
        <v>75</v>
      </c>
      <c r="F280" s="91">
        <f t="shared" si="61"/>
        <v>1510504.19515</v>
      </c>
      <c r="G280" s="92">
        <f t="shared" si="66"/>
        <v>1350000</v>
      </c>
      <c r="H280" s="93">
        <f t="shared" si="66"/>
        <v>120278.38622</v>
      </c>
      <c r="I280" s="93">
        <f t="shared" si="66"/>
        <v>40225.808929999999</v>
      </c>
      <c r="J280" s="93">
        <f t="shared" si="66"/>
        <v>0</v>
      </c>
      <c r="K280" s="94">
        <f t="shared" si="66"/>
        <v>0</v>
      </c>
    </row>
    <row r="281" spans="1:11" ht="15" x14ac:dyDescent="0.25">
      <c r="A281" s="113"/>
      <c r="B281" s="116"/>
      <c r="C281" s="119"/>
      <c r="D281" s="122"/>
      <c r="E281" s="7" t="s">
        <v>3</v>
      </c>
      <c r="F281" s="91">
        <f t="shared" si="61"/>
        <v>186011.36056999999</v>
      </c>
      <c r="G281" s="92">
        <f t="shared" si="66"/>
        <v>1855.68</v>
      </c>
      <c r="H281" s="93">
        <f t="shared" si="66"/>
        <v>15490.026979999999</v>
      </c>
      <c r="I281" s="93">
        <f t="shared" si="66"/>
        <v>19168.470590000001</v>
      </c>
      <c r="J281" s="93">
        <f>SUM(J263,J197,J191,J173,J161,J143,J137,J53,J11)</f>
        <v>1852.452</v>
      </c>
      <c r="K281" s="94">
        <f t="shared" si="66"/>
        <v>147644.731</v>
      </c>
    </row>
    <row r="282" spans="1:11" ht="15" x14ac:dyDescent="0.25">
      <c r="A282" s="113"/>
      <c r="B282" s="116"/>
      <c r="C282" s="119"/>
      <c r="D282" s="122"/>
      <c r="E282" s="7" t="s">
        <v>4</v>
      </c>
      <c r="F282" s="91">
        <f t="shared" si="61"/>
        <v>2643340.2175119501</v>
      </c>
      <c r="G282" s="92">
        <f t="shared" si="66"/>
        <v>318833.09247194999</v>
      </c>
      <c r="H282" s="93">
        <f t="shared" si="66"/>
        <v>765231.09595999995</v>
      </c>
      <c r="I282" s="93">
        <f t="shared" si="66"/>
        <v>580491.01108000008</v>
      </c>
      <c r="J282" s="93">
        <f t="shared" si="66"/>
        <v>539416.62881999998</v>
      </c>
      <c r="K282" s="94">
        <f t="shared" si="66"/>
        <v>439368.38918</v>
      </c>
    </row>
    <row r="283" spans="1:11" thickBot="1" x14ac:dyDescent="0.3">
      <c r="A283" s="114"/>
      <c r="B283" s="117"/>
      <c r="C283" s="120"/>
      <c r="D283" s="123"/>
      <c r="E283" s="31" t="s">
        <v>5</v>
      </c>
      <c r="F283" s="103">
        <f t="shared" si="61"/>
        <v>0</v>
      </c>
      <c r="G283" s="104">
        <f t="shared" si="66"/>
        <v>0</v>
      </c>
      <c r="H283" s="105">
        <f t="shared" si="66"/>
        <v>0</v>
      </c>
      <c r="I283" s="105">
        <f t="shared" si="66"/>
        <v>0</v>
      </c>
      <c r="J283" s="105">
        <f t="shared" si="66"/>
        <v>0</v>
      </c>
      <c r="K283" s="106">
        <f t="shared" si="66"/>
        <v>0</v>
      </c>
    </row>
    <row r="284" spans="1:11" ht="16.5" thickTop="1" x14ac:dyDescent="0.25"/>
  </sheetData>
  <mergeCells count="194">
    <mergeCell ref="C182:C187"/>
    <mergeCell ref="D182:D187"/>
    <mergeCell ref="B68:B73"/>
    <mergeCell ref="C68:C73"/>
    <mergeCell ref="D68:D73"/>
    <mergeCell ref="C176:C181"/>
    <mergeCell ref="C158:C163"/>
    <mergeCell ref="D158:D163"/>
    <mergeCell ref="C164:C169"/>
    <mergeCell ref="D164:D169"/>
    <mergeCell ref="B146:B151"/>
    <mergeCell ref="B116:B121"/>
    <mergeCell ref="D110:D115"/>
    <mergeCell ref="D128:D133"/>
    <mergeCell ref="C140:C145"/>
    <mergeCell ref="D140:D145"/>
    <mergeCell ref="D134:D139"/>
    <mergeCell ref="C80:C85"/>
    <mergeCell ref="D80:D85"/>
    <mergeCell ref="D146:D151"/>
    <mergeCell ref="G2:K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G5:K5"/>
    <mergeCell ref="D32:D37"/>
    <mergeCell ref="C8:C13"/>
    <mergeCell ref="A14:A19"/>
    <mergeCell ref="C20:C25"/>
    <mergeCell ref="B14:B19"/>
    <mergeCell ref="C14:C19"/>
    <mergeCell ref="D14:D19"/>
    <mergeCell ref="C32:C37"/>
    <mergeCell ref="A32:A37"/>
    <mergeCell ref="B32:B37"/>
    <mergeCell ref="A26:A31"/>
    <mergeCell ref="A38:A43"/>
    <mergeCell ref="B38:B43"/>
    <mergeCell ref="C38:C43"/>
    <mergeCell ref="G1:K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D38:D43"/>
    <mergeCell ref="D152:D157"/>
    <mergeCell ref="D176:D181"/>
    <mergeCell ref="D170:D175"/>
    <mergeCell ref="D122:D127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A68:A73"/>
    <mergeCell ref="B140:B145"/>
    <mergeCell ref="B110:B115"/>
    <mergeCell ref="A122:A127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C266:C271"/>
    <mergeCell ref="B248:B253"/>
    <mergeCell ref="B206:B211"/>
    <mergeCell ref="C212:C217"/>
    <mergeCell ref="A272:A277"/>
    <mergeCell ref="C98:C103"/>
    <mergeCell ref="C152:C157"/>
    <mergeCell ref="C146:C151"/>
    <mergeCell ref="C116:C121"/>
    <mergeCell ref="C104:C109"/>
    <mergeCell ref="C254:C259"/>
    <mergeCell ref="A104:A109"/>
    <mergeCell ref="A266:A271"/>
    <mergeCell ref="B272:B277"/>
    <mergeCell ref="C272:C277"/>
    <mergeCell ref="A158:A163"/>
    <mergeCell ref="B158:B163"/>
    <mergeCell ref="A164:A169"/>
    <mergeCell ref="B164:B169"/>
    <mergeCell ref="B134:B139"/>
    <mergeCell ref="C134:C139"/>
    <mergeCell ref="A140:A145"/>
    <mergeCell ref="B122:B127"/>
    <mergeCell ref="C122:C127"/>
    <mergeCell ref="D254:D259"/>
    <mergeCell ref="D260:D265"/>
    <mergeCell ref="A260:A265"/>
    <mergeCell ref="A110:A115"/>
    <mergeCell ref="A116:A121"/>
    <mergeCell ref="A128:A133"/>
    <mergeCell ref="D116:D121"/>
    <mergeCell ref="B128:B133"/>
    <mergeCell ref="A134:A139"/>
    <mergeCell ref="D212:D217"/>
    <mergeCell ref="C206:C211"/>
    <mergeCell ref="D206:D211"/>
    <mergeCell ref="A212:A217"/>
    <mergeCell ref="B212:B217"/>
    <mergeCell ref="C128:C133"/>
    <mergeCell ref="A248:A253"/>
    <mergeCell ref="A254:A259"/>
    <mergeCell ref="B254:B259"/>
    <mergeCell ref="A152:A157"/>
    <mergeCell ref="B170:B175"/>
    <mergeCell ref="A146:A151"/>
    <mergeCell ref="C170:C175"/>
    <mergeCell ref="B152:B157"/>
    <mergeCell ref="A170:A175"/>
    <mergeCell ref="D272:D277"/>
    <mergeCell ref="A200:A205"/>
    <mergeCell ref="B200:B205"/>
    <mergeCell ref="A176:A181"/>
    <mergeCell ref="B176:B181"/>
    <mergeCell ref="A188:A193"/>
    <mergeCell ref="B188:B193"/>
    <mergeCell ref="C188:C193"/>
    <mergeCell ref="D188:D193"/>
    <mergeCell ref="B242:B247"/>
    <mergeCell ref="C242:C247"/>
    <mergeCell ref="D242:D247"/>
    <mergeCell ref="D224:D229"/>
    <mergeCell ref="B224:B229"/>
    <mergeCell ref="A218:A223"/>
    <mergeCell ref="B218:B223"/>
    <mergeCell ref="C218:C223"/>
    <mergeCell ref="D218:D223"/>
    <mergeCell ref="A206:A211"/>
    <mergeCell ref="A182:A187"/>
    <mergeCell ref="B182:B187"/>
    <mergeCell ref="A236:A241"/>
    <mergeCell ref="B236:B241"/>
    <mergeCell ref="C236:C241"/>
    <mergeCell ref="A278:A283"/>
    <mergeCell ref="B278:B283"/>
    <mergeCell ref="C278:C283"/>
    <mergeCell ref="D278:D283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66:D271"/>
    <mergeCell ref="B266:B271"/>
    <mergeCell ref="C248:C253"/>
    <mergeCell ref="D248:D253"/>
    <mergeCell ref="C260:C265"/>
    <mergeCell ref="B260:B265"/>
    <mergeCell ref="C224:C229"/>
    <mergeCell ref="A242:A247"/>
  </mergeCells>
  <printOptions horizontalCentered="1"/>
  <pageMargins left="0.39370078740157483" right="0.39370078740157483" top="0.78740157480314965" bottom="0.39370078740157483" header="0" footer="0"/>
  <pageSetup paperSize="9" scale="65" fitToHeight="0" orientation="landscape" r:id="rId1"/>
  <rowBreaks count="5" manualBreakCount="5">
    <brk id="43" max="10" man="1"/>
    <brk id="90" max="10" man="1"/>
    <brk id="137" max="10" man="1"/>
    <brk id="181" max="10" man="1"/>
    <brk id="2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2023-06-26T11:03:35Z</dcterms:modified>
</cp:coreProperties>
</file>